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147CFE3-7BA2-46F5-934B-214195A42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F7" i="1"/>
  <c r="P9" i="1" l="1"/>
  <c r="P8" i="1"/>
  <c r="S8" i="1" s="1"/>
  <c r="R8" i="1"/>
  <c r="R9" i="1"/>
  <c r="R7" i="1"/>
  <c r="S7" i="1" s="1"/>
  <c r="E26" i="1"/>
  <c r="E24" i="1"/>
  <c r="E20" i="1"/>
  <c r="S9" i="1"/>
  <c r="I15" i="1"/>
  <c r="H15" i="1"/>
  <c r="E15" i="1"/>
  <c r="I14" i="1"/>
  <c r="H14" i="1"/>
  <c r="E14" i="1"/>
  <c r="I13" i="1"/>
  <c r="H13" i="1"/>
  <c r="E13" i="1"/>
  <c r="J8" i="1"/>
  <c r="J9" i="1"/>
  <c r="J7" i="1"/>
  <c r="M7" i="1" l="1"/>
  <c r="M9" i="1"/>
  <c r="M8" i="1"/>
</calcChain>
</file>

<file path=xl/sharedStrings.xml><?xml version="1.0" encoding="utf-8"?>
<sst xmlns="http://schemas.openxmlformats.org/spreadsheetml/2006/main" count="44" uniqueCount="35">
  <si>
    <t>EMPRESA</t>
  </si>
  <si>
    <t>TOTAL PUNTAJE</t>
  </si>
  <si>
    <t>VALOR TOTAL AMBOS RURAL NIVEL NACIONAL/URBANA NIVEL NACIONAL</t>
  </si>
  <si>
    <t>VALOR TRANSPORTE ZONA RURAL NIVEL NACIONAL</t>
  </si>
  <si>
    <t>VALOR TRANSPORTE ZONA URBANA BOGOTÁ D.C.</t>
  </si>
  <si>
    <t>FACTOR DE SELECCIÓN EMPRESAS DE TRANSPORTE</t>
  </si>
  <si>
    <t># EMPRESA</t>
  </si>
  <si>
    <t>Ponderación Económica</t>
  </si>
  <si>
    <t>PUNTAJE (HASTA 350)</t>
  </si>
  <si>
    <t>PUNTAJE (HASTA 300)</t>
  </si>
  <si>
    <t>PUNTAJE (HASTA 200)</t>
  </si>
  <si>
    <t>TRANSPORTE ZONA URBANA NIVEL NACIONAL</t>
  </si>
  <si>
    <t>MENOR VALOR EN KILOMETRAJE Y HORA EN TRANSPORTE BOGOTÁ ZONA URBANA, NACIONAL ZONA URBANA Y RURAL</t>
  </si>
  <si>
    <t>Ponderación Técnica</t>
  </si>
  <si>
    <t>PUNTAJE (HASTA 50)</t>
  </si>
  <si>
    <t>Estímulo a la industria nacional colombiana</t>
  </si>
  <si>
    <t>PUNTAJE (HASTA 100)</t>
  </si>
  <si>
    <t>NACIONAL/EXTRANJERTA</t>
  </si>
  <si>
    <t>KILOMETRAJE Y HORA EN TRANSPORTE</t>
  </si>
  <si>
    <t>VIP TRANSPORTES</t>
  </si>
  <si>
    <t>ASOCIACION DE TRANSPPORTADORES ESPECIALES AS TRANSPORTES</t>
  </si>
  <si>
    <t>PLATINO VIP S.A.S</t>
  </si>
  <si>
    <t>TRANSPORTES ESPECIALES ALIADOS S.A.S</t>
  </si>
  <si>
    <t>PONDERACIÓN ECONOMICA</t>
  </si>
  <si>
    <t>Número de horas adicionales sin costo al mes durante la ejecución del contrato.</t>
  </si>
  <si>
    <t>NÚMERO DE HORAS ADICIONALES SIN COSTO AL MES DURANTE LA EJECUCIÓN DEL CONTRATO.</t>
  </si>
  <si>
    <t>ESTÍMULO A LA INDUSTRIA NACIONAL COLOMBIANA</t>
  </si>
  <si>
    <t xml:space="preserve">SERVICIO NACIONAL </t>
  </si>
  <si>
    <t xml:space="preserve">SERVICIO EXTRANJERO CON COMPONENTE </t>
  </si>
  <si>
    <t>PONDERACIÓN TÉCNICA</t>
  </si>
  <si>
    <t>NACIONAL</t>
  </si>
  <si>
    <t>MEDELLIN</t>
  </si>
  <si>
    <t>BOGOTÁ</t>
  </si>
  <si>
    <t>UBICACIÓN</t>
  </si>
  <si>
    <t>MEDIA GEOMETRICA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</si>
</sst>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164" fontId="0" fillId="4" borderId="1" xfId="0" applyNumberForma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wrapText="1"/>
    </xf>
    <xf numFmtId="0" fontId="1" fillId="12" borderId="0" xfId="0" applyFont="1" applyFill="1"/>
    <xf numFmtId="43" fontId="1" fillId="8" borderId="1" xfId="1" applyFont="1" applyFill="1" applyBorder="1" applyAlignment="1">
      <alignment horizontal="center"/>
    </xf>
    <xf numFmtId="43" fontId="1" fillId="8" borderId="1" xfId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165" fontId="8" fillId="11" borderId="1" xfId="1" applyNumberFormat="1" applyFont="1" applyFill="1" applyBorder="1" applyAlignment="1">
      <alignment vertical="center"/>
    </xf>
    <xf numFmtId="165" fontId="9" fillId="11" borderId="1" xfId="1" applyNumberFormat="1" applyFont="1" applyFill="1" applyBorder="1"/>
    <xf numFmtId="165" fontId="10" fillId="11" borderId="1" xfId="1" applyNumberFormat="1" applyFont="1" applyFill="1" applyBorder="1"/>
    <xf numFmtId="0" fontId="11" fillId="11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114301</xdr:rowOff>
    </xdr:from>
    <xdr:to>
      <xdr:col>2</xdr:col>
      <xdr:colOff>1228725</xdr:colOff>
      <xdr:row>2</xdr:row>
      <xdr:rowOff>190501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14301"/>
          <a:ext cx="1714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7"/>
  <sheetViews>
    <sheetView showGridLines="0" tabSelected="1" topLeftCell="F1" zoomScale="70" zoomScaleNormal="70" workbookViewId="0">
      <selection activeCell="S10" sqref="S10"/>
    </sheetView>
  </sheetViews>
  <sheetFormatPr baseColWidth="10" defaultRowHeight="15" x14ac:dyDescent="0.25"/>
  <cols>
    <col min="2" max="2" width="10.75" style="2" customWidth="1"/>
    <col min="3" max="3" width="35.125" bestFit="1" customWidth="1"/>
    <col min="4" max="4" width="11.25" style="2" customWidth="1"/>
    <col min="5" max="5" width="16.125" customWidth="1"/>
    <col min="6" max="6" width="17.5" customWidth="1"/>
    <col min="7" max="7" width="13.375" customWidth="1"/>
    <col min="8" max="9" width="14.25" customWidth="1"/>
    <col min="10" max="10" width="18.5" customWidth="1"/>
    <col min="11" max="11" width="17.75" customWidth="1"/>
    <col min="12" max="12" width="11.375" customWidth="1"/>
    <col min="13" max="13" width="24.5" customWidth="1"/>
    <col min="14" max="14" width="11.25" style="2" customWidth="1"/>
    <col min="15" max="15" width="20.5" customWidth="1"/>
    <col min="16" max="16" width="11.875" style="2" customWidth="1"/>
    <col min="17" max="17" width="14.875" customWidth="1"/>
    <col min="18" max="18" width="14.125" customWidth="1"/>
    <col min="19" max="19" width="17.125" customWidth="1"/>
  </cols>
  <sheetData>
    <row r="2" spans="2:19" ht="23.25" x14ac:dyDescent="0.35">
      <c r="F2" s="7"/>
      <c r="G2" s="7" t="s">
        <v>5</v>
      </c>
      <c r="H2" s="7"/>
      <c r="I2" s="7"/>
      <c r="J2" s="7"/>
      <c r="K2" s="7"/>
      <c r="L2" s="7"/>
      <c r="M2" s="7"/>
      <c r="N2" s="7"/>
      <c r="O2" s="7"/>
    </row>
    <row r="3" spans="2:19" ht="33.75" customHeight="1" x14ac:dyDescent="0.35">
      <c r="P3" s="7"/>
    </row>
    <row r="4" spans="2:19" ht="15.75" thickBot="1" x14ac:dyDescent="0.3"/>
    <row r="5" spans="2:19" ht="29.1" customHeight="1" thickBot="1" x14ac:dyDescent="0.3">
      <c r="E5" s="52" t="s">
        <v>7</v>
      </c>
      <c r="F5" s="53"/>
      <c r="G5" s="53"/>
      <c r="H5" s="53"/>
      <c r="I5" s="53"/>
      <c r="J5" s="53"/>
      <c r="K5" s="53"/>
      <c r="L5" s="53"/>
      <c r="M5" s="53"/>
      <c r="N5" s="53"/>
      <c r="O5" s="43" t="s">
        <v>13</v>
      </c>
      <c r="P5" s="43"/>
      <c r="Q5" s="44" t="s">
        <v>15</v>
      </c>
      <c r="R5" s="44"/>
    </row>
    <row r="6" spans="2:19" s="3" customFormat="1" ht="52.5" customHeight="1" x14ac:dyDescent="0.25">
      <c r="B6" s="11" t="s">
        <v>6</v>
      </c>
      <c r="C6" s="12" t="s">
        <v>0</v>
      </c>
      <c r="D6" s="12" t="s">
        <v>33</v>
      </c>
      <c r="E6" s="10" t="s">
        <v>4</v>
      </c>
      <c r="F6" s="10" t="s">
        <v>34</v>
      </c>
      <c r="G6" s="10" t="s">
        <v>8</v>
      </c>
      <c r="H6" s="10" t="s">
        <v>3</v>
      </c>
      <c r="I6" s="10" t="s">
        <v>11</v>
      </c>
      <c r="J6" s="10" t="s">
        <v>2</v>
      </c>
      <c r="K6" s="10" t="s">
        <v>34</v>
      </c>
      <c r="L6" s="10" t="s">
        <v>9</v>
      </c>
      <c r="M6" s="10" t="s">
        <v>12</v>
      </c>
      <c r="N6" s="14" t="s">
        <v>10</v>
      </c>
      <c r="O6" s="13" t="s">
        <v>24</v>
      </c>
      <c r="P6" s="13" t="s">
        <v>14</v>
      </c>
      <c r="Q6" s="15" t="s">
        <v>17</v>
      </c>
      <c r="R6" s="16" t="s">
        <v>16</v>
      </c>
      <c r="S6" s="42" t="s">
        <v>1</v>
      </c>
    </row>
    <row r="7" spans="2:19" ht="21" x14ac:dyDescent="0.35">
      <c r="B7" s="4">
        <v>1</v>
      </c>
      <c r="C7" s="1" t="s">
        <v>21</v>
      </c>
      <c r="D7" s="6" t="s">
        <v>32</v>
      </c>
      <c r="E7" s="5">
        <v>58432832</v>
      </c>
      <c r="F7" s="54">
        <f>GEOMEAN(E7:E9)</f>
        <v>57206088.73505836</v>
      </c>
      <c r="G7" s="24">
        <v>300</v>
      </c>
      <c r="H7" s="8">
        <v>73940605</v>
      </c>
      <c r="I7" s="8">
        <v>68647605</v>
      </c>
      <c r="J7" s="9">
        <f>H7+I7</f>
        <v>142588210</v>
      </c>
      <c r="K7" s="54">
        <f>GEOMEAN(J7:J9)</f>
        <v>134383984.44179881</v>
      </c>
      <c r="L7" s="6">
        <v>250</v>
      </c>
      <c r="M7" s="27">
        <f>AVERAGE(E13,H13,I13)</f>
        <v>4405.5555555555557</v>
      </c>
      <c r="N7" s="6">
        <v>150</v>
      </c>
      <c r="O7" s="32">
        <v>5</v>
      </c>
      <c r="P7" s="6">
        <v>50</v>
      </c>
      <c r="Q7" s="37" t="s">
        <v>30</v>
      </c>
      <c r="R7" s="6" t="str">
        <f>IF(Q7="NACIONAL","100")</f>
        <v>100</v>
      </c>
      <c r="S7" s="41">
        <f>+G7+L7+N7+P7+R7</f>
        <v>850</v>
      </c>
    </row>
    <row r="8" spans="2:19" s="19" customFormat="1" ht="30" x14ac:dyDescent="0.25">
      <c r="B8" s="24">
        <v>2</v>
      </c>
      <c r="C8" s="25" t="s">
        <v>20</v>
      </c>
      <c r="D8" s="26" t="s">
        <v>31</v>
      </c>
      <c r="E8" s="36">
        <v>58953262</v>
      </c>
      <c r="F8" s="55"/>
      <c r="G8" s="24">
        <v>250</v>
      </c>
      <c r="H8" s="27">
        <v>74595865</v>
      </c>
      <c r="I8" s="27">
        <v>69241516</v>
      </c>
      <c r="J8" s="28">
        <f t="shared" ref="J8:J9" si="0">H8+I8</f>
        <v>143837381</v>
      </c>
      <c r="K8" s="55"/>
      <c r="L8" s="26">
        <v>200</v>
      </c>
      <c r="M8" s="27">
        <f>AVERAGE(E14,H14,I14)</f>
        <v>5223.5555555555547</v>
      </c>
      <c r="N8" s="26">
        <v>100</v>
      </c>
      <c r="O8" s="33">
        <v>0</v>
      </c>
      <c r="P8" s="26" t="str">
        <f>IF(O8=0,"0")</f>
        <v>0</v>
      </c>
      <c r="Q8" s="38" t="s">
        <v>30</v>
      </c>
      <c r="R8" s="6" t="str">
        <f t="shared" ref="R8:R9" si="1">IF(Q8="NACIONAL","100")</f>
        <v>100</v>
      </c>
      <c r="S8" s="39">
        <f t="shared" ref="S8:S9" si="2">+G8+L8+N8+P8+R8</f>
        <v>650</v>
      </c>
    </row>
    <row r="9" spans="2:19" ht="21" x14ac:dyDescent="0.35">
      <c r="B9" s="4">
        <v>3</v>
      </c>
      <c r="C9" s="1" t="s">
        <v>22</v>
      </c>
      <c r="D9" s="6" t="s">
        <v>32</v>
      </c>
      <c r="E9" s="5">
        <v>54345300</v>
      </c>
      <c r="F9" s="56"/>
      <c r="G9" s="24">
        <v>350</v>
      </c>
      <c r="H9" s="8">
        <v>55482800</v>
      </c>
      <c r="I9" s="8">
        <v>62845100</v>
      </c>
      <c r="J9" s="9">
        <f t="shared" si="0"/>
        <v>118327900</v>
      </c>
      <c r="K9" s="56"/>
      <c r="L9" s="6">
        <v>300</v>
      </c>
      <c r="M9" s="27">
        <f>AVERAGE(E15,H15,I15)</f>
        <v>4233.333333333333</v>
      </c>
      <c r="N9" s="6">
        <v>200</v>
      </c>
      <c r="O9" s="32">
        <v>0</v>
      </c>
      <c r="P9" s="26" t="str">
        <f>IF(O9=0,"0")</f>
        <v>0</v>
      </c>
      <c r="Q9" s="37" t="s">
        <v>30</v>
      </c>
      <c r="R9" s="6" t="str">
        <f t="shared" si="1"/>
        <v>100</v>
      </c>
      <c r="S9" s="40">
        <f t="shared" si="2"/>
        <v>950</v>
      </c>
    </row>
    <row r="10" spans="2:19" x14ac:dyDescent="0.25">
      <c r="B10" s="20"/>
      <c r="E10" s="21"/>
      <c r="F10" s="34"/>
      <c r="G10" s="34"/>
      <c r="H10" s="22"/>
      <c r="I10" s="22"/>
      <c r="J10" s="21"/>
      <c r="K10" s="34"/>
      <c r="L10" s="22"/>
      <c r="M10" s="22"/>
      <c r="O10" s="35"/>
    </row>
    <row r="11" spans="2:19" x14ac:dyDescent="0.25">
      <c r="B11" s="20"/>
      <c r="E11" s="21"/>
      <c r="F11" s="34"/>
      <c r="G11" s="34"/>
      <c r="H11" s="22"/>
      <c r="I11" s="22"/>
      <c r="J11" s="21"/>
      <c r="K11" s="34"/>
      <c r="L11" s="22"/>
      <c r="M11" s="22"/>
      <c r="O11" s="35"/>
    </row>
    <row r="12" spans="2:19" x14ac:dyDescent="0.25">
      <c r="B12" s="20"/>
      <c r="C12" s="46" t="s">
        <v>18</v>
      </c>
      <c r="D12" s="46"/>
      <c r="E12" s="46"/>
      <c r="F12" s="46"/>
      <c r="G12" s="46"/>
      <c r="H12" s="46"/>
      <c r="I12" s="46"/>
      <c r="J12" s="21"/>
      <c r="K12" s="21"/>
      <c r="L12" s="22"/>
      <c r="M12" s="22"/>
      <c r="O12" s="21"/>
    </row>
    <row r="13" spans="2:19" s="19" customFormat="1" x14ac:dyDescent="0.25">
      <c r="B13" s="3"/>
      <c r="C13" s="29" t="s">
        <v>19</v>
      </c>
      <c r="D13" s="3"/>
      <c r="E13" s="17">
        <f>AVERAGE(3000,5000,4000,2000,4000,5000)</f>
        <v>3833.3333333333335</v>
      </c>
      <c r="F13" s="18"/>
      <c r="G13" s="18"/>
      <c r="H13" s="8">
        <f>AVERAGE(3600,5000,6000,3800,4800,1000)</f>
        <v>4033.3333333333335</v>
      </c>
      <c r="I13" s="8">
        <f>AVERAGE(9400,4600,3600,6000,5000,3500)</f>
        <v>5350</v>
      </c>
      <c r="N13" s="3"/>
      <c r="P13" s="3"/>
    </row>
    <row r="14" spans="2:19" ht="30" x14ac:dyDescent="0.25">
      <c r="C14" s="30" t="s">
        <v>20</v>
      </c>
      <c r="E14" s="17">
        <f>+AVERAGE(2940,4900,4900,2490,3920,7940)</f>
        <v>4515</v>
      </c>
      <c r="F14" s="18"/>
      <c r="G14" s="18"/>
      <c r="H14" s="8">
        <f>AVERAGE(3724,5390,6664,3724,4704,10290)</f>
        <v>5749.333333333333</v>
      </c>
      <c r="I14" s="8">
        <f>+AVERAGE(9310,4508,3528,6370,5194,3528)</f>
        <v>5406.333333333333</v>
      </c>
    </row>
    <row r="15" spans="2:19" x14ac:dyDescent="0.25">
      <c r="C15" s="31" t="s">
        <v>22</v>
      </c>
      <c r="E15" s="17">
        <f>AVERAGE(2000,4000,4000,2500,2800,6000)</f>
        <v>3550</v>
      </c>
      <c r="F15" s="18"/>
      <c r="G15" s="18"/>
      <c r="H15" s="8">
        <f>AVERAGE(8500,4000,3000,5500,4000,2800)</f>
        <v>4633.333333333333</v>
      </c>
      <c r="I15" s="8">
        <f>AVERAGE(2600,4000,5500,3000,4000,8000)</f>
        <v>4516.666666666667</v>
      </c>
    </row>
    <row r="19" spans="3:5" x14ac:dyDescent="0.25">
      <c r="C19" s="45" t="s">
        <v>23</v>
      </c>
      <c r="D19" s="45"/>
      <c r="E19" s="45"/>
    </row>
    <row r="20" spans="3:5" ht="30" x14ac:dyDescent="0.25">
      <c r="C20" s="23" t="s">
        <v>4</v>
      </c>
      <c r="D20" s="6">
        <v>350</v>
      </c>
      <c r="E20" s="47">
        <f>+D20+D21+D22</f>
        <v>850</v>
      </c>
    </row>
    <row r="21" spans="3:5" ht="30" x14ac:dyDescent="0.25">
      <c r="C21" s="23" t="s">
        <v>2</v>
      </c>
      <c r="D21" s="6">
        <v>300</v>
      </c>
      <c r="E21" s="47"/>
    </row>
    <row r="22" spans="3:5" ht="45" x14ac:dyDescent="0.25">
      <c r="C22" s="23" t="s">
        <v>12</v>
      </c>
      <c r="D22" s="6">
        <v>200</v>
      </c>
      <c r="E22" s="47"/>
    </row>
    <row r="23" spans="3:5" x14ac:dyDescent="0.25">
      <c r="C23" s="48" t="s">
        <v>29</v>
      </c>
      <c r="D23" s="48"/>
      <c r="E23" s="48"/>
    </row>
    <row r="24" spans="3:5" ht="45" x14ac:dyDescent="0.25">
      <c r="C24" s="23" t="s">
        <v>25</v>
      </c>
      <c r="D24" s="26">
        <v>50</v>
      </c>
      <c r="E24" s="26">
        <f>+D24</f>
        <v>50</v>
      </c>
    </row>
    <row r="25" spans="3:5" x14ac:dyDescent="0.25">
      <c r="C25" s="49" t="s">
        <v>26</v>
      </c>
      <c r="D25" s="49"/>
      <c r="E25" s="49"/>
    </row>
    <row r="26" spans="3:5" x14ac:dyDescent="0.25">
      <c r="C26" s="23" t="s">
        <v>27</v>
      </c>
      <c r="D26" s="6">
        <v>100</v>
      </c>
      <c r="E26" s="50">
        <f>+D26+D27</f>
        <v>120</v>
      </c>
    </row>
    <row r="27" spans="3:5" x14ac:dyDescent="0.25">
      <c r="C27" s="23" t="s">
        <v>28</v>
      </c>
      <c r="D27" s="6">
        <v>20</v>
      </c>
      <c r="E27" s="51"/>
    </row>
  </sheetData>
  <mergeCells count="11">
    <mergeCell ref="C23:E23"/>
    <mergeCell ref="C25:E25"/>
    <mergeCell ref="E26:E27"/>
    <mergeCell ref="E5:N5"/>
    <mergeCell ref="K7:K9"/>
    <mergeCell ref="F7:F9"/>
    <mergeCell ref="O5:P5"/>
    <mergeCell ref="Q5:R5"/>
    <mergeCell ref="C19:E19"/>
    <mergeCell ref="C12:I12"/>
    <mergeCell ref="E20:E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Hernán</cp:lastModifiedBy>
  <dcterms:created xsi:type="dcterms:W3CDTF">2021-02-08T21:48:58Z</dcterms:created>
  <dcterms:modified xsi:type="dcterms:W3CDTF">2023-03-14T23:39:13Z</dcterms:modified>
</cp:coreProperties>
</file>