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Tata\Desktop\2022\"/>
    </mc:Choice>
  </mc:AlternateContent>
  <xr:revisionPtr revIDLastSave="0" documentId="13_ncr:1_{5FD68FA9-86B5-421C-9DD5-E953A17507F6}" xr6:coauthVersionLast="47" xr6:coauthVersionMax="47" xr10:uidLastSave="{00000000-0000-0000-0000-000000000000}"/>
  <workbookProtection workbookAlgorithmName="SHA-512" workbookHashValue="gbNJjN9M5uuGB88vJVtlsUZFtJkfDzlgVtR5iRNt9KVO/mX2KIrFuuOahrbuOFv+85sLRKoGIYz9+eUSvadmOA==" workbookSaltValue="GAv8jvmTfO26pb5X/0++jQ==" workbookSpinCount="100000" lockStructure="1"/>
  <bookViews>
    <workbookView xWindow="-120" yWindow="-120" windowWidth="20730" windowHeight="11160" xr2:uid="{00000000-000D-0000-FFFF-FFFF00000000}"/>
  </bookViews>
  <sheets>
    <sheet name="SEGUIM POA 2022 - I TRIM " sheetId="3" r:id="rId1"/>
    <sheet name="Resultados Perspectiva" sheetId="4" r:id="rId2"/>
  </sheets>
  <definedNames>
    <definedName name="_xlnm._FilterDatabase" localSheetId="0" hidden="1">'SEGUIM POA 2022 - I TRIM '!$A$5:$A$14</definedName>
    <definedName name="_xlnm.Print_Area" localSheetId="0">'SEGUIM POA 2022 - I TRIM '!$A$1:$T$49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3" i="3" l="1"/>
  <c r="G15" i="3"/>
  <c r="J15" i="3" s="1"/>
  <c r="G16" i="3"/>
  <c r="J16" i="3"/>
  <c r="G18" i="3"/>
  <c r="J18" i="3" s="1"/>
  <c r="K18" i="3" s="1"/>
  <c r="J19" i="3"/>
  <c r="K19" i="3" s="1"/>
  <c r="G20" i="3"/>
  <c r="J20" i="3" s="1"/>
  <c r="K20" i="3" s="1"/>
  <c r="G21" i="3"/>
  <c r="J21" i="3"/>
  <c r="K21" i="3" s="1"/>
  <c r="G22" i="3"/>
  <c r="J6" i="3"/>
  <c r="K23" i="3"/>
  <c r="K40" i="3"/>
  <c r="G13" i="3"/>
  <c r="J13" i="3"/>
  <c r="K13" i="3" s="1"/>
  <c r="G11" i="3"/>
  <c r="J12" i="3" s="1"/>
  <c r="K12" i="3" s="1"/>
  <c r="J11" i="3"/>
  <c r="K11" i="3"/>
  <c r="G6" i="3"/>
  <c r="J9" i="3"/>
  <c r="K9" i="3"/>
  <c r="J10" i="3"/>
  <c r="K10" i="3" s="1"/>
  <c r="J7" i="3"/>
  <c r="K7" i="3" s="1"/>
  <c r="D5" i="4"/>
  <c r="D4" i="4"/>
  <c r="D7" i="4" s="1"/>
  <c r="D3" i="4"/>
  <c r="D2" i="4"/>
  <c r="G49" i="3"/>
  <c r="J49" i="3"/>
  <c r="K49" i="3" s="1"/>
  <c r="G48" i="3"/>
  <c r="J48" i="3"/>
  <c r="K48" i="3"/>
  <c r="G47" i="3"/>
  <c r="J47" i="3"/>
  <c r="K47" i="3" s="1"/>
  <c r="G46" i="3"/>
  <c r="J46" i="3"/>
  <c r="K46" i="3" s="1"/>
  <c r="G45" i="3"/>
  <c r="J45" i="3"/>
  <c r="K45" i="3" s="1"/>
  <c r="G42" i="3"/>
  <c r="J44" i="3" s="1"/>
  <c r="K44" i="3" s="1"/>
  <c r="G40" i="3"/>
  <c r="J41" i="3"/>
  <c r="K41" i="3" s="1"/>
  <c r="G37" i="3"/>
  <c r="J38" i="3" s="1"/>
  <c r="K38" i="3" s="1"/>
  <c r="G35" i="3"/>
  <c r="J36" i="3"/>
  <c r="K36" i="3"/>
  <c r="G33" i="3"/>
  <c r="J33" i="3" s="1"/>
  <c r="G30" i="3"/>
  <c r="J30" i="3" s="1"/>
  <c r="K30" i="3" s="1"/>
  <c r="J31" i="3"/>
  <c r="K31" i="3" s="1"/>
  <c r="G27" i="3"/>
  <c r="J28" i="3" s="1"/>
  <c r="K28" i="3" s="1"/>
  <c r="J27" i="3"/>
  <c r="K27" i="3"/>
  <c r="G23" i="3"/>
  <c r="J26" i="3" s="1"/>
  <c r="K26" i="3" s="1"/>
  <c r="J23" i="3"/>
  <c r="J22" i="3"/>
  <c r="K22" i="3" s="1"/>
  <c r="J14" i="3"/>
  <c r="K14" i="3" s="1"/>
  <c r="J35" i="3"/>
  <c r="K35" i="3"/>
  <c r="J8" i="3"/>
  <c r="K8" i="3"/>
  <c r="J39" i="3"/>
  <c r="K39" i="3" s="1"/>
  <c r="J40" i="3"/>
  <c r="J32" i="3"/>
  <c r="K32" i="3" s="1"/>
  <c r="J25" i="3"/>
  <c r="K25" i="3" s="1"/>
  <c r="J24" i="3"/>
  <c r="K24" i="3"/>
  <c r="K16" i="3"/>
  <c r="J29" i="3"/>
  <c r="K29" i="3"/>
  <c r="J17" i="3"/>
  <c r="K17" i="3"/>
  <c r="E2" i="4" l="1"/>
  <c r="C23" i="3"/>
  <c r="F4" i="4" s="1"/>
  <c r="K33" i="3"/>
  <c r="E5" i="4"/>
  <c r="K15" i="3"/>
  <c r="C15" i="3" s="1"/>
  <c r="F3" i="4" s="1"/>
  <c r="E3" i="4"/>
  <c r="E4" i="4"/>
  <c r="J37" i="3"/>
  <c r="K37" i="3" s="1"/>
  <c r="J43" i="3"/>
  <c r="K43" i="3" s="1"/>
  <c r="K6" i="3"/>
  <c r="C6" i="3" s="1"/>
  <c r="F2" i="4" s="1"/>
  <c r="J42" i="3"/>
  <c r="K42" i="3" s="1"/>
  <c r="J34" i="3"/>
  <c r="K34" i="3" s="1"/>
  <c r="C33" i="3" l="1"/>
  <c r="F5" i="4" s="1"/>
  <c r="F7" i="4"/>
  <c r="F6" i="4"/>
</calcChain>
</file>

<file path=xl/sharedStrings.xml><?xml version="1.0" encoding="utf-8"?>
<sst xmlns="http://schemas.openxmlformats.org/spreadsheetml/2006/main" count="297" uniqueCount="250">
  <si>
    <t>Perspectiva  Estratégica</t>
  </si>
  <si>
    <t>Peso Obj</t>
  </si>
  <si>
    <t>TOTAL OBJETIVO</t>
  </si>
  <si>
    <t>Objetivo</t>
  </si>
  <si>
    <t>Peso Objetivo
--&gt;</t>
  </si>
  <si>
    <t>Iniciativa Estratégica</t>
  </si>
  <si>
    <t>Peso Iniciativa
--&gt;</t>
  </si>
  <si>
    <t>Descripción</t>
  </si>
  <si>
    <t>Acciones</t>
  </si>
  <si>
    <t>Peso Acción
--&gt;</t>
  </si>
  <si>
    <t>% Rta Peso</t>
  </si>
  <si>
    <t>Indicador Acción</t>
  </si>
  <si>
    <t>Formula Indicador</t>
  </si>
  <si>
    <t>Frecuencia cumplimiento</t>
  </si>
  <si>
    <t>Meta Acción</t>
  </si>
  <si>
    <t>Resultado del Indicador 2021</t>
  </si>
  <si>
    <t>Resultado del Indicador en %</t>
  </si>
  <si>
    <t>Resultado del Periodo en %</t>
  </si>
  <si>
    <t>Resultado de la Avance en %</t>
  </si>
  <si>
    <t>1) Contenidos y Proyectos</t>
  </si>
  <si>
    <t>Crear, producir  y difundir contenidos y proyectos transmedia de proyección internacional  que nos posicionen como referente nacional entre los canales públicos regionales</t>
  </si>
  <si>
    <r>
      <t xml:space="preserve">1. </t>
    </r>
    <r>
      <rPr>
        <sz val="18"/>
        <color theme="1"/>
        <rFont val="Arial"/>
        <family val="2"/>
      </rPr>
      <t>Aumento  de Contenidos Regionales</t>
    </r>
  </si>
  <si>
    <t>A través del diseño, actualización, control de versiones y divulgación del Portafolio de Programas y Servicios de Canal Trece</t>
  </si>
  <si>
    <t>Fortalecer la capacidad de producción propia</t>
  </si>
  <si>
    <t>Contenido InHouse</t>
  </si>
  <si>
    <t xml:space="preserve"> (Horas producidas de contenido en región en el periodo actual / Horas producidas de contenido en región en el vigencia anterior) *  102
</t>
  </si>
  <si>
    <t>Anual</t>
  </si>
  <si>
    <t>Producir proyectos seleccionados de un portafolio acordado entre el Canal y creadores externos</t>
  </si>
  <si>
    <t>Semillero de Proyectos de Contenidos</t>
  </si>
  <si>
    <t>(Cantidad de proyectos seleccionados en el vigencia actual / Meta de proyectos  de la vigencia) * 100</t>
  </si>
  <si>
    <t>Desarrollar contenidos desarrollados por Productoras Externas</t>
  </si>
  <si>
    <t>Programa de Convocatorias Abiertas</t>
  </si>
  <si>
    <t>(Cantidad de proyectos adjudicados en el vigencia actual / Meta de proyectos de la vigencia adjudicados ) * 100</t>
  </si>
  <si>
    <t>Crear convenios para optimizar la creación y producción de contenidos</t>
  </si>
  <si>
    <t>Convenios y/o contratos interadministrativos para producción de Contenidos</t>
  </si>
  <si>
    <t>(Cantidad de convenios firmados en el periodo actual / Meta de Convenios firmados establecida para la vigencia) * 100</t>
  </si>
  <si>
    <t>Transmitir eventos o producir contenidos especiales culturales y/o deportivos de la gran región Trece</t>
  </si>
  <si>
    <t>Transmisiones de eventos</t>
  </si>
  <si>
    <t>(Cantidad de Contenidos Especiales producidos en el periodo actual / Meta de producción de contenidos especiales establecida para la vigencia) * 100</t>
  </si>
  <si>
    <r>
      <rPr>
        <b/>
        <sz val="18"/>
        <color theme="9"/>
        <rFont val="Arial"/>
        <family val="2"/>
      </rPr>
      <t>2.</t>
    </r>
    <r>
      <rPr>
        <b/>
        <sz val="18"/>
        <color rgb="FF000000"/>
        <rFont val="Arial"/>
        <family val="2"/>
      </rPr>
      <t xml:space="preserve"> </t>
    </r>
    <r>
      <rPr>
        <sz val="18"/>
        <color rgb="FF000000"/>
        <rFont val="Arial"/>
        <family val="2"/>
      </rPr>
      <t>Fortalecimiento de Contenidos Digitales</t>
    </r>
  </si>
  <si>
    <t>A través de la producción de una serie web que permita ampliar los canales transmedia de la Entidad.</t>
  </si>
  <si>
    <t>Producir series para pantallas digitales</t>
  </si>
  <si>
    <t>Producir Serie Podcast</t>
  </si>
  <si>
    <t>(Cantidad de Series Podcast producidas y publicadas en el periodo actual / Meta de producción y publicación de series Podcast establecida para la vigencia) * 100</t>
  </si>
  <si>
    <t>Producir una Serie Web</t>
  </si>
  <si>
    <t>(Cantidad  de Series Web producidas y publicadas en el periodo actual / Meta de producción y publicación de series Web establecida para la vigencia) * 100</t>
  </si>
  <si>
    <r>
      <rPr>
        <b/>
        <sz val="18"/>
        <color theme="9"/>
        <rFont val="Arial"/>
        <family val="2"/>
      </rPr>
      <t>3.</t>
    </r>
    <r>
      <rPr>
        <sz val="18"/>
        <color rgb="FF000000"/>
        <rFont val="Arial"/>
        <family val="2"/>
      </rPr>
      <t xml:space="preserve"> Posicionamiento accesible, cultural y educativo de la parrilla de programación</t>
    </r>
  </si>
  <si>
    <t>A través de la creación de nuevos canales de difusión  enfocadas al posicionamiento de marca, del reconocimiento en las regiones y de la promoción de la parrilla de programación del canal trece.</t>
  </si>
  <si>
    <t>Emitir el 60% de programación cultural y educativa</t>
  </si>
  <si>
    <t>Programación Cultural y Educativa</t>
  </si>
  <si>
    <t>(Número promedio de horas semanales de emisión de contenido Cultural y Educativo durante el periodo actual / Número máximo de horas semanales de emisión de contenido Cultural y Educativo) * 100</t>
  </si>
  <si>
    <t>Trimestral</t>
  </si>
  <si>
    <t>70% de horas en emisión de contenido Cultural y Educativo</t>
  </si>
  <si>
    <t>Emitir el 100% de la programación con acceso a la población hipoacúsica, a excepción de musicales y deportivos</t>
  </si>
  <si>
    <t>Acceso a Población Hipoacúsica</t>
  </si>
  <si>
    <r>
      <t xml:space="preserve">(Número promedio de horas semanales de emisión de programas con Acceso a Población Hipoacúsica durante el periodo actual/ Número máximo de horas semanales de emisión de programas con Acceso a Población Hipoacúsica) * 100
</t>
    </r>
    <r>
      <rPr>
        <b/>
        <sz val="18"/>
        <color theme="1"/>
        <rFont val="Arial"/>
        <family val="2"/>
      </rPr>
      <t xml:space="preserve">Nota: Para el calculo de este indicador se restan 70 horas de emisión correspondientes a video clips para un total de 94 horas promedio semanal.
</t>
    </r>
  </si>
  <si>
    <t>2) Audiencias y Usuarios</t>
  </si>
  <si>
    <t>Comprender, aumentar, interactuar y fidelizar la audiencia que disfruta de la experiencia Trece</t>
  </si>
  <si>
    <t>4. Comprensión y medición de Televidentes y Audiencia Digital</t>
  </si>
  <si>
    <t>A través de la realización de un ejercicio documentado de investigación de audiencias que permita conocer con alta precisión el segmento al cual podría acceder Canal Trece y mejorar el diseño y cumplimiento de metas comerciales.</t>
  </si>
  <si>
    <t>Comprender y medir las características, preferencias y comportamientos de la Audiencia Trece</t>
  </si>
  <si>
    <t>Plan de Comprensión  de Audiencias</t>
  </si>
  <si>
    <t>(Número de estudios de Audiencia en las Regiones Trece realizados y publicados en la página web en la vigencia actual / Meta de estudios de Audiencia en las Regiones Trece establecida para la vigencia) * 100</t>
  </si>
  <si>
    <t>Realizar 2 estudios al año con información de audiencia en las Regiones del Canal Trece</t>
  </si>
  <si>
    <t>5.Aumento de Audiencias y Usuarios</t>
  </si>
  <si>
    <t>A través del seguimiento periódico al número de televidentes y usuarios que visitan las plataformas digitales, la programación del canal y análisis al informe presentado con el estudio que permite identificar el consumo de productos, hábitos y actitudes de los colombianos que consumen los contenidos del Canal Trece y un informe diario del Rating del canal con el índice de audiencia de los programas emitidos.</t>
  </si>
  <si>
    <t>Aumentar el alcance de los Televidentes Trece</t>
  </si>
  <si>
    <t>Alcance de Televidentes</t>
  </si>
  <si>
    <t>(Número promedio de Alcance Efectivo de Televidentes durante el trimestre actual / Meta de Alcance Efectivo promedio de Televidentes Proyectada para el trimestre * 100</t>
  </si>
  <si>
    <t>Alcance Efectivo de 430.000. Televidentes promedio trimestral</t>
  </si>
  <si>
    <t>Aumentar el Activo Digital del Canal Trece</t>
  </si>
  <si>
    <t>Activo Digital</t>
  </si>
  <si>
    <t>(Cantidad de Usuarios del Activo Digital del Canal durante el periodo trimestral / Meta de Usuarios del Activo Digital Proyectada para el trimestre actual) * 100</t>
  </si>
  <si>
    <r>
      <rPr>
        <b/>
        <sz val="18"/>
        <color theme="9"/>
        <rFont val="Arial"/>
        <family val="2"/>
      </rPr>
      <t>6.</t>
    </r>
    <r>
      <rPr>
        <sz val="18"/>
        <color rgb="FF000000"/>
        <rFont val="Arial"/>
        <family val="2"/>
      </rPr>
      <t xml:space="preserve"> Fortalecimiento Relacional con la Audiencia</t>
    </r>
  </si>
  <si>
    <t>A través de las acciones que permitan acercar y hacer partícipe al ciudadano con la gestión del Canal.</t>
  </si>
  <si>
    <t>Fortalecer el posicionamiento de la marca Trece en las audiencias Regionales</t>
  </si>
  <si>
    <t>Plan Estratégico de Comunicaciones</t>
  </si>
  <si>
    <t>(Cumplimiento de las actividades del Cronograma del Plan Estratégico de Comunicaciones en el trimestre/ Actividades proyectadas del Cronograma del Plan Estratégico de Comunicaciones en el trimestre) *100</t>
  </si>
  <si>
    <t>Desarrollar Proyectos audiovisuales que generen experiencia, interacción y recordación en la Audiencia</t>
  </si>
  <si>
    <t>Proyectos Audiovisuales Interactivos</t>
  </si>
  <si>
    <t>(Cantidad de Proyectos Audiovisuales Interactivos realizados en el periodo actual / Meta de Proyectos Audiovisuales Interactivos establecida para la vigencia) * 100</t>
  </si>
  <si>
    <r>
      <rPr>
        <b/>
        <sz val="18"/>
        <color theme="9"/>
        <rFont val="Arial"/>
        <family val="2"/>
      </rPr>
      <t>7.</t>
    </r>
    <r>
      <rPr>
        <sz val="18"/>
        <color rgb="FF000000"/>
        <rFont val="Arial"/>
        <family val="2"/>
      </rPr>
      <t xml:space="preserve"> Alianzas</t>
    </r>
  </si>
  <si>
    <t>Mediante la suscripción de alianzas con otros medios de comunicación, que permitan posicional la marca del Canal</t>
  </si>
  <si>
    <t>Posicionar la marca Trece a través de Alianzas de Divulgación con medios de comunicación</t>
  </si>
  <si>
    <t>Alianzas con Medios de Comunicación</t>
  </si>
  <si>
    <t>(Cantidad de alianzas suscritas en el periodo actual / Meta de alianzas suscritas establecida para la vigencia) * 100</t>
  </si>
  <si>
    <r>
      <rPr>
        <b/>
        <sz val="18"/>
        <color theme="9"/>
        <rFont val="Arial"/>
        <family val="2"/>
      </rPr>
      <t>8.</t>
    </r>
    <r>
      <rPr>
        <sz val="18"/>
        <color rgb="FF000000"/>
        <rFont val="Arial"/>
        <family val="2"/>
      </rPr>
      <t xml:space="preserve"> Gestión de Relaciones Públicas</t>
    </r>
  </si>
  <si>
    <t xml:space="preserve">A través de un Plan de Gestión de Relaciones Públicas que permita mejorar el posicionamiento de la Marca de Canal </t>
  </si>
  <si>
    <t>Posicionar la Marca Trece a través de un trabajo articulado con Entes Públicos y Privados</t>
  </si>
  <si>
    <t>Plan de Gestión de Relaciones Públicas</t>
  </si>
  <si>
    <t>(Cantidad de las actividades del Cronograma del Plan de Relaciones Públicas en el periodo/ Meta proyectadas del Cronograma del Plan de Relaciones Públicas en el periodo) *100</t>
  </si>
  <si>
    <r>
      <rPr>
        <b/>
        <sz val="18"/>
        <color theme="9"/>
        <rFont val="Arial"/>
        <family val="2"/>
      </rPr>
      <t>9.</t>
    </r>
    <r>
      <rPr>
        <sz val="18"/>
        <color rgb="FF000000"/>
        <rFont val="Arial"/>
        <family val="2"/>
      </rPr>
      <t xml:space="preserve"> Experiencia Web</t>
    </r>
  </si>
  <si>
    <t>A través del diseño de la experiencia Web Freenium que permita ofrecer contenidos exclusivos para nuestros usuarios registrados</t>
  </si>
  <si>
    <t>Ofrecer contenidos exclusivos para Usuarios Registrados y recopilar Data</t>
  </si>
  <si>
    <t>Experiencia Web Freenium</t>
  </si>
  <si>
    <t xml:space="preserve"> (Número de seguidores  nuevos de la experiencia Web Freenium en el vigencia actual / Meta de seguidores de la experiencia Web Freenium Proyectados para la vigencia actual) *  100
</t>
  </si>
  <si>
    <t>3) Financiera y Comercial</t>
  </si>
  <si>
    <t>Lograr la autofinanciación mediante el posicionamiento comercial de nuestros productos y servicios.</t>
  </si>
  <si>
    <r>
      <rPr>
        <b/>
        <sz val="18"/>
        <color rgb="FF70AD47"/>
        <rFont val="Arial"/>
        <family val="2"/>
      </rPr>
      <t>10.</t>
    </r>
    <r>
      <rPr>
        <sz val="18"/>
        <color rgb="FF70AD47"/>
        <rFont val="Arial"/>
        <family val="2"/>
      </rPr>
      <t xml:space="preserve"> </t>
    </r>
    <r>
      <rPr>
        <sz val="18"/>
        <color theme="1"/>
        <rFont val="Arial"/>
        <family val="2"/>
      </rPr>
      <t>Gestión de Recursos Financieros</t>
    </r>
  </si>
  <si>
    <t>Fortalecer el margen de ventas y de utilidades, para la generación de recursos suficientes con el fin de crear más y mejores contenidos.</t>
  </si>
  <si>
    <t>Mantener el control de Recursos Financieros a través de la Gestión y Seguimiento Continuo</t>
  </si>
  <si>
    <t>Seguimiento y Control a la Ejecución de Proyectos</t>
  </si>
  <si>
    <t xml:space="preserve"> (Ingresos-Costo directo de los proyectos / Valor antes de IVA de los proyectos)</t>
  </si>
  <si>
    <t>Gasto de Administración</t>
  </si>
  <si>
    <t>Gastos de Administración vigencia actual-Gastos de Administración de la vigencia anterior / Gastos de administración de la vigencia anterior.</t>
  </si>
  <si>
    <t>Gestión de Cartera</t>
  </si>
  <si>
    <t>(Saldo cartera vencida durante el periodo / Total Facturación del periodo) * 100</t>
  </si>
  <si>
    <t>Seguimiento al Flujo de Caja</t>
  </si>
  <si>
    <t xml:space="preserve"> (Número de informes de Flujo de Caja entregados a la Gerencia en el periodo actual / Meta de informes de Flujo de Caja entregados a la Gerencia Proyectados para la vigencia actual) *  100</t>
  </si>
  <si>
    <r>
      <rPr>
        <b/>
        <sz val="18"/>
        <color theme="9"/>
        <rFont val="Arial"/>
        <family val="2"/>
      </rPr>
      <t>11.</t>
    </r>
    <r>
      <rPr>
        <b/>
        <sz val="18"/>
        <color rgb="FF000000"/>
        <rFont val="Arial"/>
        <family val="2"/>
      </rPr>
      <t xml:space="preserve"> </t>
    </r>
    <r>
      <rPr>
        <sz val="18"/>
        <color rgb="FF000000"/>
        <rFont val="Arial"/>
        <family val="2"/>
      </rPr>
      <t>Posicionamiento Comercial</t>
    </r>
  </si>
  <si>
    <t>Posicionar al Canal a través de  un Plan de Mercadeo y Endomarketing</t>
  </si>
  <si>
    <t>Plan de Mercadeo</t>
  </si>
  <si>
    <t>(Cumplimiento de las actividades del Cronograma del Plan de Mercadeo en el Trimestral/ Actividades proyectadas del Cronograma del Plan de Mercadeo en el trimestral) *100</t>
  </si>
  <si>
    <t>Mantener el 100% del Cumplimiento del Plan de Mercadeo</t>
  </si>
  <si>
    <t>Hacer posicionamiento de marca en eventos del sector audiovisual</t>
  </si>
  <si>
    <t>Presencia de marca en eventos del sector virtuales y/o presenciales</t>
  </si>
  <si>
    <t xml:space="preserve"> (Cantidad de presencias de la marca Trece en eventos del sector (virtuales y/o presenciales) en el periodo actual / Meta de presencias de la marca Trece en eventos del sector Proyectados para la vigencia actual) *  100</t>
  </si>
  <si>
    <t>Desarrollar herramientas de seguimiento de la Satisfacción de los Clientes</t>
  </si>
  <si>
    <t>Satisfacción del Cliente</t>
  </si>
  <si>
    <t>85 % promedios de la calificación de las encuestas aplicadas</t>
  </si>
  <si>
    <t>Semestral</t>
  </si>
  <si>
    <r>
      <rPr>
        <b/>
        <sz val="18"/>
        <color theme="9"/>
        <rFont val="Arial"/>
        <family val="2"/>
      </rPr>
      <t>12.</t>
    </r>
    <r>
      <rPr>
        <sz val="18"/>
        <color rgb="FF000000"/>
        <rFont val="Arial"/>
        <family val="2"/>
      </rPr>
      <t xml:space="preserve"> Portafolio de Servicios</t>
    </r>
  </si>
  <si>
    <t>Aumentar en un 20% las alianzas estratégicas suscritas por la entidad para difusión de contenidos y participación de eventos.</t>
  </si>
  <si>
    <t>Suscripción de alianzas</t>
  </si>
  <si>
    <t>(Número de alianzas suscritas en la vigencia actual / Meta de alianzas suscritas para la vigencia actual) * 100</t>
  </si>
  <si>
    <t>Mantener el 80% de los ingresos por ventas por prestación de servicios con respecto a la vigencia anterior.</t>
  </si>
  <si>
    <t>Ingresos por ventas de prestación de servicios.</t>
  </si>
  <si>
    <t xml:space="preserve">(Ingresos por ventas por prestación de servicios  en la vigencia actual / 80% de los ingresos por ventas por prestación de servicios  de la vigencia anterior) * 100
</t>
  </si>
  <si>
    <t>Aumentar la cantidad de clientes mediante una estrategia de servicios para captar en esta vigencia al menos dos clientes nuevos</t>
  </si>
  <si>
    <t>Cantidad de clientes nuevos.</t>
  </si>
  <si>
    <t>2 clientes nuevos</t>
  </si>
  <si>
    <t>4) Fortalecimiento Organizacional</t>
  </si>
  <si>
    <t>Consolidarnos como una entidad efectiva mediante el Fortalecimiento del Desempeño Organizacional</t>
  </si>
  <si>
    <r>
      <rPr>
        <b/>
        <sz val="18"/>
        <color rgb="FF70AD47"/>
        <rFont val="Arial"/>
        <family val="2"/>
      </rPr>
      <t>13.</t>
    </r>
    <r>
      <rPr>
        <sz val="18"/>
        <color rgb="FF70AD47"/>
        <rFont val="Arial"/>
        <family val="2"/>
      </rPr>
      <t xml:space="preserve"> </t>
    </r>
    <r>
      <rPr>
        <sz val="18"/>
        <color theme="1"/>
        <rFont val="Arial"/>
        <family val="2"/>
      </rPr>
      <t>Fortalecimiento y Apropiación del MIPG</t>
    </r>
  </si>
  <si>
    <t>A través del acompañamiento y asesoría en la formulación de planes, programas, informes, metodologías, procesos y de la implementación del Sistema Integrado de gestión.</t>
  </si>
  <si>
    <t>Fortalecernos organizacionalmente mediante el MIPG</t>
  </si>
  <si>
    <t>Avance FURAG</t>
  </si>
  <si>
    <t>(Resultado FURAG para la vigencia actual / Resultado proyectado)</t>
  </si>
  <si>
    <t>Divulgaciones Anuales</t>
  </si>
  <si>
    <t>(Número de sensibilizaciones sobre FURAG realizadas en el periodo actual / Meta de sensibilizaciones sobre FURAG establecida para la vigencia) * 100</t>
  </si>
  <si>
    <r>
      <rPr>
        <b/>
        <sz val="18"/>
        <color theme="9"/>
        <rFont val="Arial"/>
        <family val="2"/>
      </rPr>
      <t>14.</t>
    </r>
    <r>
      <rPr>
        <b/>
        <sz val="18"/>
        <color rgb="FF000000"/>
        <rFont val="Arial"/>
        <family val="2"/>
      </rPr>
      <t xml:space="preserve"> </t>
    </r>
    <r>
      <rPr>
        <sz val="18"/>
        <color rgb="FF000000"/>
        <rFont val="Arial"/>
        <family val="2"/>
      </rPr>
      <t>Marco Estratégico, Seguimiento y Control</t>
    </r>
  </si>
  <si>
    <t>A través de asesorías, auditorías internas, seguimiento al cumplimiento de disposiciones legales, seguimiento a los controles de los riesgos y al cargue de los informes en las plataformas respectivas.</t>
  </si>
  <si>
    <t>Realizar despliegue del Marco Estratégico</t>
  </si>
  <si>
    <t>Cumplimiento del Despliegue del Marco Estratégico</t>
  </si>
  <si>
    <t xml:space="preserve"> (Número de seguimientos del plan de acción entregados a la Gerencia y comité institucional en la vigencia  actual / Meta de informes de seguimientos del plan de acción a entregados a la Gerencia y comité institucional Proyectados para la vigencia actual) *  100</t>
  </si>
  <si>
    <t>Realizar seguimiento y control a la Gestión</t>
  </si>
  <si>
    <t>Cumplimiento Plan Anual de Auditorias y Seguimientos</t>
  </si>
  <si>
    <t>(Número de actividades del Plan Anual de Auditorias y Seguimientos realizadas en el periodo actual / Meta de actividades del Plan Anual de Auditorias y Seguimientos establecida para la vigencia) * 100</t>
  </si>
  <si>
    <r>
      <rPr>
        <b/>
        <sz val="18"/>
        <color theme="9"/>
        <rFont val="Arial"/>
        <family val="2"/>
      </rPr>
      <t>15.</t>
    </r>
    <r>
      <rPr>
        <sz val="18"/>
        <color rgb="FF000000"/>
        <rFont val="Arial"/>
        <family val="2"/>
      </rPr>
      <t xml:space="preserve"> Planes de Fortalecimiento TIC</t>
    </r>
  </si>
  <si>
    <t>A través de un Plan Estratégico de Tecnologías de la Información y la Comunicación y de adquisición de nuevas tecnologías que permitan fortalecer y mejorar la competitividad del Canal.</t>
  </si>
  <si>
    <t>Contribuir desde las TIC al fortalecimiento del Desempeño Organizacional</t>
  </si>
  <si>
    <t>Plan Estratégico TIC</t>
  </si>
  <si>
    <t>(Cumplimiento de las actividades del Cronograma del Plan Estratégico TIC en el trimestre/ Actividades proyectadas del Cronograma del Plan Estratégico TIC en el trimestre) *100</t>
  </si>
  <si>
    <t>Seguridad de la Información</t>
  </si>
  <si>
    <t>(Cumplimiento de las actividades del Cronograma del Plan de Seguridad de la Información en el trimestre/ Actividades proyectadas del Cronograma del Plan de Seguridad de la Información en el vigencia) *100</t>
  </si>
  <si>
    <t xml:space="preserve">Renovación Tecnológica
</t>
  </si>
  <si>
    <t>(Proyectos ejecutado para renovación tecnológica de la vigencia / Proyectos planeado para la renovación tecnológica en la vigencia ) *100</t>
  </si>
  <si>
    <r>
      <rPr>
        <b/>
        <sz val="18"/>
        <color rgb="FF70AD47"/>
        <rFont val="Arial"/>
        <family val="2"/>
      </rPr>
      <t>16.</t>
    </r>
    <r>
      <rPr>
        <sz val="18"/>
        <color rgb="FF70AD47"/>
        <rFont val="Arial"/>
        <family val="2"/>
      </rPr>
      <t xml:space="preserve"> </t>
    </r>
    <r>
      <rPr>
        <sz val="18"/>
        <color theme="1"/>
        <rFont val="Arial"/>
        <family val="2"/>
      </rPr>
      <t>Plan Estratégico de Talento Humano</t>
    </r>
  </si>
  <si>
    <t>A través de un Plan de Capacitación, de los Planes de Bienestar social e incentivos, de la medición del clima organizacional, de la implementación del Sistema de Gestión de Seguridad y Salud en el trabajo.</t>
  </si>
  <si>
    <t>Direccionar el fortalecimiento de la dimensión humana por medio de la capacitación, bienestar, incentivos, flexibilidad laboral y el SGSST</t>
  </si>
  <si>
    <t>Plan Estratégico de Talento Humano</t>
  </si>
  <si>
    <t>(Cumplimiento de las actividades del Cronograma del Plan Estratégico de Talento Humano en a vigencia / Actividades proyectadas del Cronograma del Plan Estratégico de Talento Humano en el trimestre) *100</t>
  </si>
  <si>
    <t>Estándares del SGSST</t>
  </si>
  <si>
    <t>(Cumplimiento de las actividades del Cronograma del SGSST / Actividades proyectadas del Cronograma del SGSST en el periodo) *100</t>
  </si>
  <si>
    <t>Implementar y dar cumplimiento al 100% de los estándares mínimos para el SGSST</t>
  </si>
  <si>
    <r>
      <rPr>
        <b/>
        <sz val="18"/>
        <color theme="9"/>
        <rFont val="Arial"/>
        <family val="2"/>
      </rPr>
      <t>17.</t>
    </r>
    <r>
      <rPr>
        <b/>
        <sz val="18"/>
        <color rgb="FF000000"/>
        <rFont val="Arial"/>
        <family val="2"/>
      </rPr>
      <t xml:space="preserve"> </t>
    </r>
    <r>
      <rPr>
        <sz val="18"/>
        <color rgb="FF000000"/>
        <rFont val="Arial"/>
        <family val="2"/>
      </rPr>
      <t>Transparencia, Participación y Servicio al Ciudadano</t>
    </r>
  </si>
  <si>
    <t>A través del fortalecimiento de la sección de Transparencia y Acceso a Información Pública que permita que los ciudadanos encuentren la información organizada y más fácilmente</t>
  </si>
  <si>
    <t>Fortalecer la gestión estratégica desde la Transparencia y Acceso a la Información Pública</t>
  </si>
  <si>
    <t>Índice de Transparencia Activa</t>
  </si>
  <si>
    <t xml:space="preserve">Reporte </t>
  </si>
  <si>
    <t>90% en cumplimiento del Índice de Transparencia Activa</t>
  </si>
  <si>
    <t>Plan Ambiental</t>
  </si>
  <si>
    <t>(Cumplimiento de las actividades del Cronograma del Plan de Gestión Ambiental / Actividades proyectadas del Plan de Gestión Ambiental en el  trimestre) *100</t>
  </si>
  <si>
    <t>Implementar y dar cumplimiento al 90 % del Plan de Gestión Ambiental</t>
  </si>
  <si>
    <t>Apropiación PQRSD</t>
  </si>
  <si>
    <t>(Número de PQRSD contestadas de manera oportuna en el periodo / Número de PQRSD recibidas en el periodo) * 100</t>
  </si>
  <si>
    <r>
      <rPr>
        <b/>
        <sz val="18"/>
        <color theme="9"/>
        <rFont val="Arial"/>
        <family val="2"/>
      </rPr>
      <t>18.</t>
    </r>
    <r>
      <rPr>
        <sz val="18"/>
        <color rgb="FF000000"/>
        <rFont val="Arial"/>
        <family val="2"/>
      </rPr>
      <t xml:space="preserve"> Innovación y Gestión del Conocimiento</t>
    </r>
  </si>
  <si>
    <t>A través de la implementación del Proceso dentro del Canal que permita documentar la gestión y transferencia del Conocimiento entre funcionarios y colaboradores</t>
  </si>
  <si>
    <t>Implementación del proceso de Innovación y Gestión del Conocimiento</t>
  </si>
  <si>
    <t>Innovación y Gestión del Conocimiento</t>
  </si>
  <si>
    <t>(Numero de proyectos ejecutados y entregados en el periodo / Número de proyectos de innovación proyectados en el periodo) *100</t>
  </si>
  <si>
    <r>
      <rPr>
        <b/>
        <sz val="18"/>
        <color rgb="FF70AD47"/>
        <rFont val="Arial"/>
        <family val="2"/>
      </rPr>
      <t>19.</t>
    </r>
    <r>
      <rPr>
        <sz val="18"/>
        <color rgb="FF70AD47"/>
        <rFont val="Arial"/>
        <family val="2"/>
      </rPr>
      <t xml:space="preserve"> </t>
    </r>
    <r>
      <rPr>
        <sz val="18"/>
        <color theme="1"/>
        <rFont val="Arial"/>
        <family val="2"/>
      </rPr>
      <t>Plan de Comunicación Organizacional</t>
    </r>
  </si>
  <si>
    <t>A través de fortalecer los espacios y canales de comunicación ascendente y descendente dentro del Canal y la divulgación de noticias, estrenos y hechos de coyuntura del Canal a través de los medios de comunicación internos.</t>
  </si>
  <si>
    <t>Fortalecernos organizacionalmente mediante un plan de comunicación organizacional</t>
  </si>
  <si>
    <t>Comunicaciones de los Procesos Internos
(Impactos de comunicaciones internas)</t>
  </si>
  <si>
    <t>(Número de impactos de comunicación interna en el periodo de la vigencia actual / Número de impactos de comunicación interna en el periodo de la vigencia anterior) *100</t>
  </si>
  <si>
    <r>
      <rPr>
        <b/>
        <sz val="18"/>
        <color theme="9"/>
        <rFont val="Arial"/>
        <family val="2"/>
      </rPr>
      <t>20.</t>
    </r>
    <r>
      <rPr>
        <b/>
        <sz val="18"/>
        <color rgb="FF000000"/>
        <rFont val="Arial"/>
        <family val="2"/>
      </rPr>
      <t xml:space="preserve"> </t>
    </r>
    <r>
      <rPr>
        <sz val="18"/>
        <color rgb="FF000000"/>
        <rFont val="Arial"/>
        <family val="2"/>
      </rPr>
      <t>Defensa Jurídica</t>
    </r>
  </si>
  <si>
    <t>A través de la revisión y optimización de la documentación de los procesos, adopción de controles, políticas y capacitaciones sobre los asuntos jurídicos y contractuales.</t>
  </si>
  <si>
    <t>Contribuir al fortalecimiento de la defensa jurídica mediante la medición de la política de daño antijurídico</t>
  </si>
  <si>
    <t>Política de Daño Antijurídico</t>
  </si>
  <si>
    <t>(Cumplimiento de las actividades del Cronograma de la Política de Daño Antijurídico en el periodo / Actividades proyectadas de la Política de Plan de Daño Antijurídico en el periodo) *100</t>
  </si>
  <si>
    <r>
      <rPr>
        <b/>
        <sz val="18"/>
        <color rgb="FF70AD47"/>
        <rFont val="Arial"/>
        <family val="2"/>
      </rPr>
      <t>21.</t>
    </r>
    <r>
      <rPr>
        <sz val="18"/>
        <color rgb="FF70AD47"/>
        <rFont val="Arial"/>
        <family val="2"/>
      </rPr>
      <t xml:space="preserve"> </t>
    </r>
    <r>
      <rPr>
        <sz val="18"/>
        <color theme="1"/>
        <rFont val="Arial"/>
        <family val="2"/>
      </rPr>
      <t>Comité de Conciliación</t>
    </r>
  </si>
  <si>
    <t>A través de las convocatorias y decisiones sobre la viabilidad extrajudicial o judicial de los casos que sean sometidos al estudio del comité, en pro de la protección de los recursos del canal.</t>
  </si>
  <si>
    <t>Análisis jurídico de los casos específicos donde procede o no, la conciliación de la conformidad de la normatividad legal y existente para el caso concreto</t>
  </si>
  <si>
    <t>Comité de Conciliación</t>
  </si>
  <si>
    <r>
      <rPr>
        <b/>
        <sz val="18"/>
        <color rgb="FF70AD47"/>
        <rFont val="Arial"/>
        <family val="2"/>
      </rPr>
      <t>21.</t>
    </r>
    <r>
      <rPr>
        <sz val="18"/>
        <color rgb="FF000000"/>
        <rFont val="Arial"/>
        <family val="2"/>
      </rPr>
      <t xml:space="preserve"> Liderazgo</t>
    </r>
  </si>
  <si>
    <t>A través de la medición de los proyectos que han realizado los Líderes y/o encargados de cada proceso</t>
  </si>
  <si>
    <t>Fortalecer la gestión organizacional mediante la implementación del Modelo de Liderazgo</t>
  </si>
  <si>
    <t>Modelo de Liderazgo</t>
  </si>
  <si>
    <t>(Cumplimiento de las actividades del Cronograma de Implementación del Modelo de Liderazgo en el periodo / Actividades proyectadas del Cronograma de Implementación del Modelo de Liderazgo en el periodo) *100</t>
  </si>
  <si>
    <t>PERSPECTIVA</t>
  </si>
  <si>
    <t>META</t>
  </si>
  <si>
    <t xml:space="preserve"> 1) Contenidos y Proyectos</t>
  </si>
  <si>
    <t xml:space="preserve"> </t>
  </si>
  <si>
    <t>Por Cumplir</t>
  </si>
  <si>
    <t>TOTAL</t>
  </si>
  <si>
    <t>Observaciones 2022</t>
  </si>
  <si>
    <t>Aumentar en 5 % las horas producidas de contenidos de actualidad y/o en directo, en relación con la vigencia anterior</t>
  </si>
  <si>
    <t>Seleccionar diez (10) proyectos para el Semillero de Proyectos de Contenidos</t>
  </si>
  <si>
    <t>Adjudicar dos (2) proyectos dentro del programa de convocatorias abiertas</t>
  </si>
  <si>
    <t>Coordinar desde la parte técnica la ejecución de dos (2) convenios y/o contratos interadministrativos para producción de Contenidos</t>
  </si>
  <si>
    <t>Producción de cuatro (4) contenidos especiales regionales y/o culturales</t>
  </si>
  <si>
    <t>Producir y publicar tres (3) Series de Podcast</t>
  </si>
  <si>
    <t>Producir y publicar tres (3) Series Web de Contenidos Regionales</t>
  </si>
  <si>
    <t>90% de horas de emisión de programas con Acceso a Población Hipoacúsica</t>
  </si>
  <si>
    <t>A cierre de 2021 haber alcanzado 6 millones de usuarios en el activo digital total del año</t>
  </si>
  <si>
    <t>Cumplir con el 100% del Cronograma establecido en el Plan Estratégico de Comunicaciones</t>
  </si>
  <si>
    <t>Realizar cuatro (4) Proyectos Audiovisuales Interactivos</t>
  </si>
  <si>
    <t>Firmar 6 Alianzas con Medios de Comunicación</t>
  </si>
  <si>
    <t>Cumplir con el 100% del Plan de Relaciones Públicas</t>
  </si>
  <si>
    <t>Obtener mínimo 2000 seguidores en la experiencia web Freenium</t>
  </si>
  <si>
    <t>Mantener el margen de contribución de las ventas de las líneas de negocio que garanticen el cubrimiento del gasto fijo de operación y funcionamiento en un 22%</t>
  </si>
  <si>
    <t>Incremento del Gasto de Administración &lt;0=25% a 31 diciembre de 2022</t>
  </si>
  <si>
    <t>Porcentaje de Cartera Vencida &lt;0=1% a diciembre de 2022</t>
  </si>
  <si>
    <t>12 Informes Anuales de Gerencia</t>
  </si>
  <si>
    <t>Hacer presencia de la Marca TRECE en al menos 3 eventos presenciales o virtuales</t>
  </si>
  <si>
    <t>Aplicar una encuesta de satisfacción del cliente dos (2) veces al año. Con un resultado de puntuación mayor o igual al 85%</t>
  </si>
  <si>
    <t>Celebrar sesenta y cuatro (64) alianzas estratégicas teniendo en cuenta el funcionamiento y las directrices para la contingencia actual</t>
  </si>
  <si>
    <t xml:space="preserve">Dada la ley de garantías, para la vigencia 2022 las ventas se podrán ver afectadas por ello se establecerá la meta de suscripción de contratos y convenios interadministrativos por la suma de 25.403.000.000  </t>
  </si>
  <si>
    <t>Aumentar en 2 Clientes nuevos para la vigencia 2022</t>
  </si>
  <si>
    <t>Obtener un porcentaje de cumplimiento de FURAG del 80% o superior</t>
  </si>
  <si>
    <t>Realizar 10 Divulgaciones internas sobre FURAG</t>
  </si>
  <si>
    <t>Realizar un 70% del despliegue del Marco Estratégico para la vigencia 2022 con un mínimo de 4 seguimientos anuales.</t>
  </si>
  <si>
    <t>Cumplir con el 90% del Plan Anual de Auditorias y Seguimientos aprobado por el CICCI</t>
  </si>
  <si>
    <t>Dar cumplimiento al 70% del mapa de ruta del PETIC con relación a las iniciativas planeadas para la vigencia 2022</t>
  </si>
  <si>
    <t>Dar cumplimiento al 90% de las actividades planteadas en el Plan Maestro de Seguridad de la Información durante la vigencia 2022</t>
  </si>
  <si>
    <t>Dar cumplimiento al 100% de los proyectos de Renovación y Conservación de Tecnología en el Plan Anual de Adquisiciones.</t>
  </si>
  <si>
    <t>Implementar y dar cumplimiento al 100% del Plan Estratégico de Talento Humano, alineándolo con los requerimientos de MIPG</t>
  </si>
  <si>
    <t>Brindar un 100% de respuestas oportunas y apropiadas a PQRSD</t>
  </si>
  <si>
    <t>Implementar el 75% del Proceso de Innovación y Gestión del Conocimiento</t>
  </si>
  <si>
    <t>Mantener un margen de tolerancia en Comunicaciones de los Procesos Internos de + o – 10% con respecto a la vigencia anterior</t>
  </si>
  <si>
    <t>Dar cumplimiento al 100% de la Política de Daño Antijurídico</t>
  </si>
  <si>
    <t>Dar cumplimiento al 100% de los Comités de Conciliación</t>
  </si>
  <si>
    <t>Realizar un avance del 60% en la Implementación del Modelo de Liderazgo</t>
  </si>
  <si>
    <t>CUMPLIMIENTO I TRIMESTRE</t>
  </si>
  <si>
    <t>AVANCE META I TRIMESTRE</t>
  </si>
  <si>
    <t>PLAN ESTRATEGICO - POA 2022</t>
  </si>
  <si>
    <t>Para consultar el presupuesto desagregado y la ejecución presupuestal del Plan de Acción por fuente de financiamiento podrán ingresar a los siguientes enlaces:</t>
  </si>
  <si>
    <t>https://canaltrece.com.co/presupuesto/presupuesto-general-asignado/</t>
  </si>
  <si>
    <t>https://app.powerbi.com/view?r=eyJrIjoiZGM5YzcyOTItNWEzMS00OTI4LWJhNjAtMTQxZDk4ODhmNGQ1IiwidCI6ImVhYzIwYjZlLWI0MGYtNDVhOC05MzU1LWUyNDM4NzNmNGM4NCIsImMiOjR9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</si>
</sst>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&quot;$&quot;\ * #,##0_-;\-&quot;$&quot;\ * #,##0_-;_-&quot;$&quot;\ * &quot;-&quot;_-;_-@_-"/>
    <numFmt numFmtId="43" formatCode="_-* #,##0.00_-;\-* #,##0.00_-;_-* &quot;-&quot;??_-;_-@_-"/>
    <numFmt numFmtId="164" formatCode="_-&quot;$&quot;* #,##0.00_-;\-&quot;$&quot;* #,##0.00_-;_-&quot;$&quot;* &quot;-&quot;??_-;_-@_-"/>
    <numFmt numFmtId="165" formatCode="0.000%"/>
    <numFmt numFmtId="166" formatCode="_-* #,##0_-;\-* #,##0_-;_-* &quot;-&quot;??_-;_-@_-"/>
    <numFmt numFmtId="167" formatCode="0.00000"/>
    <numFmt numFmtId="168" formatCode="_-* #,##0.0000_-;\-* #,##0.0000_-;_-* &quot;-&quot;??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color theme="0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24"/>
      <color theme="5"/>
      <name val="Arial"/>
      <family val="2"/>
    </font>
    <font>
      <b/>
      <sz val="16"/>
      <color rgb="FF7030A0"/>
      <name val="Arial"/>
      <family val="2"/>
    </font>
    <font>
      <sz val="18"/>
      <color theme="1"/>
      <name val="Arial"/>
      <family val="2"/>
    </font>
    <font>
      <b/>
      <sz val="18"/>
      <color rgb="FF81B636"/>
      <name val="Arial"/>
      <family val="2"/>
    </font>
    <font>
      <b/>
      <sz val="18"/>
      <color rgb="FF7030A0"/>
      <name val="Arial"/>
      <family val="2"/>
    </font>
    <font>
      <sz val="18"/>
      <color rgb="FF70AD47"/>
      <name val="Arial"/>
      <family val="2"/>
    </font>
    <font>
      <b/>
      <sz val="18"/>
      <color theme="9"/>
      <name val="Arial"/>
      <family val="2"/>
    </font>
    <font>
      <sz val="18"/>
      <color rgb="FF000000"/>
      <name val="Arial"/>
      <family val="2"/>
    </font>
    <font>
      <b/>
      <sz val="18"/>
      <color rgb="FF000000"/>
      <name val="Arial"/>
      <family val="2"/>
    </font>
    <font>
      <b/>
      <sz val="24"/>
      <color rgb="FF81B636"/>
      <name val="Arial"/>
      <family val="2"/>
    </font>
    <font>
      <b/>
      <sz val="18"/>
      <color rgb="FF70AD47"/>
      <name val="Arial"/>
      <family val="2"/>
    </font>
    <font>
      <sz val="11"/>
      <color rgb="FFFF0000"/>
      <name val="Calibri"/>
      <family val="2"/>
      <scheme val="minor"/>
    </font>
    <font>
      <sz val="16"/>
      <color rgb="FF000000"/>
      <name val="Arial"/>
      <family val="2"/>
    </font>
    <font>
      <b/>
      <sz val="20"/>
      <color theme="1"/>
      <name val="Arial"/>
      <family val="2"/>
    </font>
    <font>
      <b/>
      <sz val="18"/>
      <color theme="1"/>
      <name val="Arial"/>
      <family val="2"/>
    </font>
    <font>
      <sz val="18"/>
      <color rgb="FFFF0000"/>
      <name val="Calibri"/>
      <family val="2"/>
      <scheme val="minor"/>
    </font>
    <font>
      <b/>
      <sz val="12"/>
      <color theme="4" tint="-0.249977111117893"/>
      <name val="Arial"/>
      <family val="2"/>
    </font>
    <font>
      <b/>
      <sz val="12"/>
      <color theme="1"/>
      <name val="Arial"/>
      <family val="2"/>
    </font>
    <font>
      <b/>
      <sz val="12"/>
      <color theme="5"/>
      <name val="Arial"/>
      <family val="2"/>
    </font>
    <font>
      <u/>
      <sz val="11"/>
      <color theme="10"/>
      <name val="Calibri"/>
      <family val="2"/>
      <scheme val="minor"/>
    </font>
    <font>
      <u/>
      <sz val="20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A3B0"/>
        <bgColor indexed="64"/>
      </patternFill>
    </fill>
    <fill>
      <patternFill patternType="solid">
        <fgColor rgb="FFC14B8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3" fillId="0" borderId="0" applyNumberFormat="0" applyFill="0" applyBorder="0" applyProtection="0"/>
    <xf numFmtId="0" fontId="1" fillId="0" borderId="0"/>
    <xf numFmtId="0" fontId="4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157">
    <xf numFmtId="0" fontId="0" fillId="0" borderId="0" xfId="0"/>
    <xf numFmtId="0" fontId="6" fillId="0" borderId="0" xfId="0" applyFont="1"/>
    <xf numFmtId="0" fontId="6" fillId="0" borderId="0" xfId="0" applyFont="1" applyAlignment="1">
      <alignment wrapText="1"/>
    </xf>
    <xf numFmtId="0" fontId="7" fillId="0" borderId="0" xfId="0" applyFont="1" applyAlignment="1">
      <alignment horizontal="justify"/>
    </xf>
    <xf numFmtId="0" fontId="6" fillId="0" borderId="0" xfId="0" applyFont="1" applyAlignment="1">
      <alignment horizontal="justify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justify" vertical="center" wrapText="1"/>
    </xf>
    <xf numFmtId="0" fontId="9" fillId="0" borderId="0" xfId="0" applyFont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165" fontId="12" fillId="0" borderId="1" xfId="2" applyNumberFormat="1" applyFont="1" applyFill="1" applyBorder="1" applyAlignment="1">
      <alignment horizontal="center" vertical="center" wrapText="1"/>
    </xf>
    <xf numFmtId="166" fontId="6" fillId="0" borderId="0" xfId="1" applyNumberFormat="1" applyFont="1" applyFill="1"/>
    <xf numFmtId="43" fontId="6" fillId="0" borderId="0" xfId="1" applyFont="1" applyFill="1"/>
    <xf numFmtId="9" fontId="6" fillId="0" borderId="0" xfId="2" applyFont="1"/>
    <xf numFmtId="9" fontId="6" fillId="0" borderId="0" xfId="2" applyFont="1" applyAlignment="1">
      <alignment horizontal="center" vertical="center" wrapText="1"/>
    </xf>
    <xf numFmtId="166" fontId="6" fillId="0" borderId="0" xfId="1" applyNumberFormat="1" applyFont="1" applyFill="1" applyAlignment="1">
      <alignment wrapText="1"/>
    </xf>
    <xf numFmtId="9" fontId="6" fillId="0" borderId="0" xfId="2" applyFont="1" applyFill="1" applyAlignment="1">
      <alignment wrapText="1"/>
    </xf>
    <xf numFmtId="9" fontId="0" fillId="0" borderId="0" xfId="0" applyNumberFormat="1"/>
    <xf numFmtId="0" fontId="5" fillId="4" borderId="2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 readingOrder="1"/>
    </xf>
    <xf numFmtId="10" fontId="0" fillId="0" borderId="0" xfId="0" applyNumberFormat="1"/>
    <xf numFmtId="166" fontId="6" fillId="0" borderId="0" xfId="0" applyNumberFormat="1" applyFont="1"/>
    <xf numFmtId="166" fontId="6" fillId="0" borderId="0" xfId="0" applyNumberFormat="1" applyFont="1" applyAlignment="1">
      <alignment wrapText="1"/>
    </xf>
    <xf numFmtId="10" fontId="19" fillId="0" borderId="0" xfId="0" applyNumberFormat="1" applyFont="1" applyAlignment="1">
      <alignment vertical="center" wrapText="1"/>
    </xf>
    <xf numFmtId="0" fontId="10" fillId="0" borderId="1" xfId="0" applyFont="1" applyBorder="1" applyAlignment="1">
      <alignment vertical="center" wrapText="1"/>
    </xf>
    <xf numFmtId="43" fontId="6" fillId="0" borderId="0" xfId="0" applyNumberFormat="1" applyFont="1" applyAlignment="1">
      <alignment wrapText="1"/>
    </xf>
    <xf numFmtId="43" fontId="6" fillId="0" borderId="0" xfId="0" applyNumberFormat="1" applyFont="1"/>
    <xf numFmtId="0" fontId="6" fillId="0" borderId="0" xfId="0" applyFont="1" applyAlignment="1">
      <alignment horizontal="center" vertical="center"/>
    </xf>
    <xf numFmtId="0" fontId="10" fillId="0" borderId="6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center" vertical="center" wrapText="1" readingOrder="1"/>
    </xf>
    <xf numFmtId="0" fontId="10" fillId="0" borderId="6" xfId="0" applyFont="1" applyBorder="1" applyAlignment="1">
      <alignment horizontal="center" vertical="top" wrapText="1" readingOrder="1"/>
    </xf>
    <xf numFmtId="165" fontId="12" fillId="0" borderId="7" xfId="2" applyNumberFormat="1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 readingOrder="1"/>
    </xf>
    <xf numFmtId="165" fontId="12" fillId="0" borderId="9" xfId="2" applyNumberFormat="1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 readingOrder="1"/>
    </xf>
    <xf numFmtId="165" fontId="12" fillId="0" borderId="14" xfId="2" applyNumberFormat="1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 readingOrder="1"/>
    </xf>
    <xf numFmtId="10" fontId="23" fillId="0" borderId="0" xfId="0" applyNumberFormat="1" applyFont="1" applyAlignment="1">
      <alignment vertical="center" wrapText="1"/>
    </xf>
    <xf numFmtId="165" fontId="12" fillId="6" borderId="1" xfId="2" applyNumberFormat="1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center" vertical="center" wrapText="1" readingOrder="1"/>
    </xf>
    <xf numFmtId="10" fontId="11" fillId="0" borderId="9" xfId="2" applyNumberFormat="1" applyFont="1" applyFill="1" applyBorder="1" applyAlignment="1">
      <alignment horizontal="center" vertical="center"/>
    </xf>
    <xf numFmtId="0" fontId="2" fillId="0" borderId="16" xfId="0" applyFont="1" applyBorder="1"/>
    <xf numFmtId="10" fontId="24" fillId="0" borderId="16" xfId="0" applyNumberFormat="1" applyFont="1" applyBorder="1" applyAlignment="1">
      <alignment horizontal="center" vertical="center"/>
    </xf>
    <xf numFmtId="0" fontId="25" fillId="5" borderId="16" xfId="0" applyFont="1" applyFill="1" applyBorder="1" applyAlignment="1">
      <alignment horizontal="center" vertical="center" wrapText="1"/>
    </xf>
    <xf numFmtId="0" fontId="25" fillId="5" borderId="16" xfId="0" applyFont="1" applyFill="1" applyBorder="1" applyAlignment="1">
      <alignment horizontal="center" vertical="center"/>
    </xf>
    <xf numFmtId="9" fontId="25" fillId="0" borderId="16" xfId="0" applyNumberFormat="1" applyFont="1" applyBorder="1" applyAlignment="1">
      <alignment horizontal="center" vertical="center"/>
    </xf>
    <xf numFmtId="10" fontId="25" fillId="0" borderId="16" xfId="2" applyNumberFormat="1" applyFont="1" applyFill="1" applyBorder="1" applyAlignment="1">
      <alignment horizontal="center" vertical="center"/>
    </xf>
    <xf numFmtId="10" fontId="26" fillId="0" borderId="16" xfId="0" applyNumberFormat="1" applyFont="1" applyBorder="1" applyAlignment="1">
      <alignment horizontal="center" vertical="center"/>
    </xf>
    <xf numFmtId="9" fontId="25" fillId="0" borderId="16" xfId="2" applyFont="1" applyFill="1" applyBorder="1" applyAlignment="1">
      <alignment horizontal="center" vertical="center"/>
    </xf>
    <xf numFmtId="10" fontId="26" fillId="0" borderId="16" xfId="2" applyNumberFormat="1" applyFont="1" applyFill="1" applyBorder="1" applyAlignment="1">
      <alignment horizontal="center" vertical="center"/>
    </xf>
    <xf numFmtId="167" fontId="6" fillId="0" borderId="0" xfId="0" applyNumberFormat="1" applyFont="1"/>
    <xf numFmtId="168" fontId="6" fillId="0" borderId="0" xfId="0" applyNumberFormat="1" applyFont="1" applyAlignment="1">
      <alignment wrapText="1"/>
    </xf>
    <xf numFmtId="165" fontId="12" fillId="0" borderId="6" xfId="2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 readingOrder="1"/>
    </xf>
    <xf numFmtId="10" fontId="11" fillId="0" borderId="1" xfId="2" applyNumberFormat="1" applyFont="1" applyFill="1" applyBorder="1" applyAlignment="1">
      <alignment horizontal="center" vertical="center"/>
    </xf>
    <xf numFmtId="10" fontId="11" fillId="0" borderId="6" xfId="2" applyNumberFormat="1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 readingOrder="1"/>
    </xf>
    <xf numFmtId="10" fontId="11" fillId="0" borderId="14" xfId="2" applyNumberFormat="1" applyFont="1" applyFill="1" applyBorder="1" applyAlignment="1">
      <alignment horizontal="center" vertical="center"/>
    </xf>
    <xf numFmtId="10" fontId="11" fillId="0" borderId="7" xfId="2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27" fillId="0" borderId="0" xfId="17"/>
    <xf numFmtId="0" fontId="10" fillId="0" borderId="1" xfId="0" applyFont="1" applyFill="1" applyBorder="1" applyAlignment="1">
      <alignment horizontal="center" vertical="center" wrapText="1" readingOrder="1"/>
    </xf>
    <xf numFmtId="10" fontId="10" fillId="0" borderId="1" xfId="2" applyNumberFormat="1" applyFont="1" applyFill="1" applyBorder="1" applyAlignment="1">
      <alignment horizontal="center" vertical="center" wrapText="1" readingOrder="1"/>
    </xf>
    <xf numFmtId="10" fontId="10" fillId="0" borderId="1" xfId="0" applyNumberFormat="1" applyFont="1" applyFill="1" applyBorder="1" applyAlignment="1">
      <alignment horizontal="center" vertical="center" wrapText="1" readingOrder="1"/>
    </xf>
    <xf numFmtId="0" fontId="10" fillId="0" borderId="1" xfId="0" applyFont="1" applyFill="1" applyBorder="1" applyAlignment="1">
      <alignment horizontal="justify" vertical="center" wrapText="1"/>
    </xf>
    <xf numFmtId="9" fontId="10" fillId="0" borderId="1" xfId="2" applyFont="1" applyFill="1" applyBorder="1" applyAlignment="1">
      <alignment horizontal="center" vertical="center" wrapText="1"/>
    </xf>
    <xf numFmtId="10" fontId="10" fillId="0" borderId="1" xfId="2" applyNumberFormat="1" applyFont="1" applyFill="1" applyBorder="1" applyAlignment="1">
      <alignment horizontal="center" vertical="center" wrapText="1"/>
    </xf>
    <xf numFmtId="9" fontId="10" fillId="0" borderId="1" xfId="2" applyFont="1" applyFill="1" applyBorder="1" applyAlignment="1">
      <alignment horizontal="center" vertical="center" wrapText="1" readingOrder="1"/>
    </xf>
    <xf numFmtId="0" fontId="10" fillId="0" borderId="1" xfId="0" applyFont="1" applyFill="1" applyBorder="1" applyAlignment="1">
      <alignment horizontal="justify" vertical="top" wrapText="1"/>
    </xf>
    <xf numFmtId="9" fontId="10" fillId="0" borderId="1" xfId="0" applyNumberFormat="1" applyFont="1" applyFill="1" applyBorder="1" applyAlignment="1">
      <alignment horizontal="center" vertical="center" wrapText="1"/>
    </xf>
    <xf numFmtId="10" fontId="10" fillId="0" borderId="1" xfId="2" applyNumberFormat="1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center" vertical="center" wrapText="1" readingOrder="1"/>
    </xf>
    <xf numFmtId="9" fontId="10" fillId="0" borderId="6" xfId="0" applyNumberFormat="1" applyFont="1" applyFill="1" applyBorder="1" applyAlignment="1">
      <alignment horizontal="center" vertical="center" wrapText="1"/>
    </xf>
    <xf numFmtId="10" fontId="10" fillId="0" borderId="6" xfId="2" applyNumberFormat="1" applyFont="1" applyFill="1" applyBorder="1" applyAlignment="1">
      <alignment horizontal="center" vertical="center" wrapText="1"/>
    </xf>
    <xf numFmtId="9" fontId="10" fillId="0" borderId="6" xfId="2" applyFont="1" applyFill="1" applyBorder="1" applyAlignment="1">
      <alignment horizontal="center" vertical="center" wrapText="1"/>
    </xf>
    <xf numFmtId="10" fontId="10" fillId="0" borderId="6" xfId="2" applyNumberFormat="1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center" vertical="center" wrapText="1" readingOrder="1"/>
    </xf>
    <xf numFmtId="9" fontId="10" fillId="0" borderId="9" xfId="2" applyFont="1" applyFill="1" applyBorder="1" applyAlignment="1">
      <alignment horizontal="center" vertical="center" wrapText="1" readingOrder="1"/>
    </xf>
    <xf numFmtId="9" fontId="10" fillId="0" borderId="9" xfId="0" applyNumberFormat="1" applyFont="1" applyFill="1" applyBorder="1" applyAlignment="1">
      <alignment horizontal="center" vertical="center" wrapText="1"/>
    </xf>
    <xf numFmtId="10" fontId="10" fillId="0" borderId="9" xfId="2" applyNumberFormat="1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justify" vertical="center" wrapText="1"/>
    </xf>
    <xf numFmtId="0" fontId="10" fillId="0" borderId="12" xfId="0" applyFont="1" applyFill="1" applyBorder="1" applyAlignment="1">
      <alignment horizontal="justify" vertical="center" wrapText="1"/>
    </xf>
    <xf numFmtId="10" fontId="20" fillId="0" borderId="1" xfId="2" applyNumberFormat="1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vertical="center" wrapText="1"/>
    </xf>
    <xf numFmtId="10" fontId="10" fillId="0" borderId="1" xfId="1" applyNumberFormat="1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left" vertical="center" wrapText="1"/>
    </xf>
    <xf numFmtId="10" fontId="10" fillId="0" borderId="1" xfId="0" applyNumberFormat="1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 readingOrder="1"/>
    </xf>
    <xf numFmtId="9" fontId="10" fillId="0" borderId="14" xfId="0" applyNumberFormat="1" applyFont="1" applyFill="1" applyBorder="1" applyAlignment="1">
      <alignment horizontal="center" vertical="center" wrapText="1"/>
    </xf>
    <xf numFmtId="10" fontId="10" fillId="0" borderId="14" xfId="2" applyNumberFormat="1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justify" vertical="center" wrapText="1"/>
    </xf>
    <xf numFmtId="0" fontId="10" fillId="0" borderId="7" xfId="0" applyFont="1" applyFill="1" applyBorder="1" applyAlignment="1">
      <alignment horizontal="center" vertical="center" wrapText="1" readingOrder="1"/>
    </xf>
    <xf numFmtId="10" fontId="10" fillId="0" borderId="7" xfId="0" applyNumberFormat="1" applyFont="1" applyFill="1" applyBorder="1" applyAlignment="1">
      <alignment horizontal="center" vertical="center" wrapText="1" readingOrder="1"/>
    </xf>
    <xf numFmtId="9" fontId="10" fillId="0" borderId="7" xfId="0" applyNumberFormat="1" applyFont="1" applyFill="1" applyBorder="1" applyAlignment="1">
      <alignment horizontal="center" vertical="center" wrapText="1" readingOrder="1"/>
    </xf>
    <xf numFmtId="10" fontId="10" fillId="0" borderId="18" xfId="0" applyNumberFormat="1" applyFont="1" applyFill="1" applyBorder="1" applyAlignment="1">
      <alignment horizontal="center" vertical="center" wrapText="1" readingOrder="1"/>
    </xf>
    <xf numFmtId="9" fontId="10" fillId="0" borderId="1" xfId="0" applyNumberFormat="1" applyFont="1" applyFill="1" applyBorder="1" applyAlignment="1">
      <alignment horizontal="center" vertical="center" wrapText="1" readingOrder="1"/>
    </xf>
    <xf numFmtId="10" fontId="10" fillId="0" borderId="12" xfId="2" applyNumberFormat="1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justify" vertical="center" wrapText="1"/>
    </xf>
    <xf numFmtId="10" fontId="10" fillId="0" borderId="14" xfId="0" applyNumberFormat="1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justify" vertical="center" wrapText="1"/>
    </xf>
    <xf numFmtId="9" fontId="10" fillId="0" borderId="7" xfId="0" applyNumberFormat="1" applyFont="1" applyFill="1" applyBorder="1" applyAlignment="1">
      <alignment horizontal="center" vertical="center" wrapText="1"/>
    </xf>
    <xf numFmtId="10" fontId="10" fillId="0" borderId="7" xfId="0" applyNumberFormat="1" applyFont="1" applyFill="1" applyBorder="1" applyAlignment="1">
      <alignment horizontal="center" vertical="center" wrapText="1"/>
    </xf>
    <xf numFmtId="10" fontId="10" fillId="0" borderId="7" xfId="2" applyNumberFormat="1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justify" vertical="center" wrapText="1"/>
    </xf>
    <xf numFmtId="9" fontId="6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justify" vertical="center" wrapText="1"/>
    </xf>
    <xf numFmtId="0" fontId="15" fillId="0" borderId="1" xfId="0" applyFont="1" applyFill="1" applyBorder="1" applyAlignment="1">
      <alignment horizontal="left" vertical="top" wrapText="1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10" fontId="12" fillId="0" borderId="1" xfId="2" applyNumberFormat="1" applyFont="1" applyFill="1" applyBorder="1" applyAlignment="1">
      <alignment horizontal="center" vertical="center" wrapText="1"/>
    </xf>
    <xf numFmtId="10" fontId="12" fillId="0" borderId="6" xfId="2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 readingOrder="1"/>
    </xf>
    <xf numFmtId="0" fontId="13" fillId="0" borderId="6" xfId="0" applyFont="1" applyBorder="1" applyAlignment="1">
      <alignment horizontal="center" vertical="center" wrapText="1" readingOrder="1"/>
    </xf>
    <xf numFmtId="10" fontId="11" fillId="0" borderId="1" xfId="2" applyNumberFormat="1" applyFont="1" applyFill="1" applyBorder="1" applyAlignment="1">
      <alignment horizontal="center" vertical="center"/>
    </xf>
    <xf numFmtId="10" fontId="11" fillId="0" borderId="6" xfId="2" applyNumberFormat="1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textRotation="90" wrapText="1"/>
    </xf>
    <xf numFmtId="0" fontId="17" fillId="0" borderId="6" xfId="0" applyFont="1" applyBorder="1" applyAlignment="1">
      <alignment horizontal="center" vertical="center" textRotation="90" wrapText="1"/>
    </xf>
    <xf numFmtId="9" fontId="11" fillId="0" borderId="1" xfId="2" applyFont="1" applyFill="1" applyBorder="1" applyAlignment="1">
      <alignment horizontal="center" vertical="center" wrapText="1"/>
    </xf>
    <xf numFmtId="9" fontId="11" fillId="0" borderId="6" xfId="2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textRotation="90" wrapText="1"/>
    </xf>
    <xf numFmtId="0" fontId="17" fillId="0" borderId="11" xfId="0" applyFont="1" applyBorder="1" applyAlignment="1">
      <alignment horizontal="center" vertical="center" textRotation="90" wrapText="1"/>
    </xf>
    <xf numFmtId="0" fontId="17" fillId="0" borderId="13" xfId="0" applyFont="1" applyBorder="1" applyAlignment="1">
      <alignment horizontal="center" vertical="center" textRotation="90" wrapText="1"/>
    </xf>
    <xf numFmtId="9" fontId="11" fillId="0" borderId="9" xfId="2" applyFont="1" applyFill="1" applyBorder="1" applyAlignment="1">
      <alignment horizontal="center" vertical="center" wrapText="1"/>
    </xf>
    <xf numFmtId="9" fontId="11" fillId="0" borderId="14" xfId="2" applyFont="1" applyFill="1" applyBorder="1" applyAlignment="1">
      <alignment horizontal="center" vertical="center" wrapText="1"/>
    </xf>
    <xf numFmtId="10" fontId="12" fillId="0" borderId="9" xfId="2" applyNumberFormat="1" applyFont="1" applyFill="1" applyBorder="1" applyAlignment="1">
      <alignment horizontal="center" vertical="center" wrapText="1"/>
    </xf>
    <xf numFmtId="10" fontId="12" fillId="0" borderId="14" xfId="2" applyNumberFormat="1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textRotation="90" wrapText="1"/>
    </xf>
    <xf numFmtId="9" fontId="11" fillId="0" borderId="7" xfId="2" applyFont="1" applyFill="1" applyBorder="1" applyAlignment="1">
      <alignment horizontal="center" vertical="center" wrapText="1"/>
    </xf>
    <xf numFmtId="10" fontId="12" fillId="0" borderId="7" xfId="2" applyNumberFormat="1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 readingOrder="1"/>
    </xf>
    <xf numFmtId="10" fontId="11" fillId="0" borderId="14" xfId="2" applyNumberFormat="1" applyFont="1" applyFill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 readingOrder="1"/>
    </xf>
    <xf numFmtId="10" fontId="11" fillId="0" borderId="7" xfId="2" applyNumberFormat="1" applyFont="1" applyFill="1" applyBorder="1" applyAlignment="1">
      <alignment horizontal="center" vertical="center"/>
    </xf>
    <xf numFmtId="0" fontId="17" fillId="0" borderId="7" xfId="0" applyFont="1" applyBorder="1" applyAlignment="1">
      <alignment horizontal="center" vertical="center" textRotation="90" wrapText="1"/>
    </xf>
    <xf numFmtId="0" fontId="10" fillId="0" borderId="7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28" fillId="2" borderId="1" xfId="17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21" fillId="2" borderId="19" xfId="0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1" fillId="2" borderId="20" xfId="0" applyFont="1" applyFill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4" fillId="5" borderId="16" xfId="0" applyFont="1" applyFill="1" applyBorder="1" applyAlignment="1">
      <alignment horizontal="center" vertical="center"/>
    </xf>
    <xf numFmtId="0" fontId="25" fillId="0" borderId="16" xfId="0" applyFont="1" applyBorder="1" applyAlignment="1">
      <alignment horizontal="left" vertical="center" wrapText="1"/>
    </xf>
    <xf numFmtId="0" fontId="25" fillId="0" borderId="16" xfId="0" applyFont="1" applyBorder="1" applyAlignment="1">
      <alignment horizontal="center" vertical="center" wrapText="1"/>
    </xf>
  </cellXfs>
  <cellStyles count="18">
    <cellStyle name="Hipervínculo" xfId="17" builtinId="8"/>
    <cellStyle name="Millares" xfId="1" builtinId="3"/>
    <cellStyle name="Millares 2" xfId="8" xr:uid="{00000000-0005-0000-0000-000002000000}"/>
    <cellStyle name="Millares 2 2" xfId="15" xr:uid="{00000000-0005-0000-0000-000003000000}"/>
    <cellStyle name="Millares 3" xfId="7" xr:uid="{00000000-0005-0000-0000-000004000000}"/>
    <cellStyle name="Millares 3 2" xfId="14" xr:uid="{00000000-0005-0000-0000-000005000000}"/>
    <cellStyle name="Millares 4" xfId="13" xr:uid="{00000000-0005-0000-0000-000006000000}"/>
    <cellStyle name="Moneda [0] 2" xfId="16" xr:uid="{00000000-0005-0000-0000-000007000000}"/>
    <cellStyle name="Moneda 2" xfId="11" xr:uid="{00000000-0005-0000-0000-000008000000}"/>
    <cellStyle name="Moneda 3" xfId="12" xr:uid="{00000000-0005-0000-0000-000009000000}"/>
    <cellStyle name="Normal" xfId="0" builtinId="0"/>
    <cellStyle name="Normal 2" xfId="4" xr:uid="{00000000-0005-0000-0000-00000B000000}"/>
    <cellStyle name="Normal 2 2" xfId="10" xr:uid="{00000000-0005-0000-0000-00000C000000}"/>
    <cellStyle name="Normal 2 2 2" xfId="6" xr:uid="{00000000-0005-0000-0000-00000D000000}"/>
    <cellStyle name="Normal 2 2 3" xfId="5" xr:uid="{00000000-0005-0000-0000-00000E000000}"/>
    <cellStyle name="Normal 3" xfId="3" xr:uid="{00000000-0005-0000-0000-00000F000000}"/>
    <cellStyle name="Porcentaje" xfId="2" builtinId="5"/>
    <cellStyle name="Porcentaje 2" xfId="9" xr:uid="{00000000-0005-0000-0000-000011000000}"/>
  </cellStyles>
  <dxfs count="0"/>
  <tableStyles count="0" defaultTableStyle="TableStyleMedium2" defaultPivotStyle="PivotStyleLight16"/>
  <colors>
    <mruColors>
      <color rgb="FF81B636"/>
      <color rgb="FFC14B84"/>
      <color rgb="FF00A3B0"/>
      <color rgb="FFEF7731"/>
      <color rgb="FFF69F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2"/>
          <c:order val="0"/>
          <c:tx>
            <c:strRef>
              <c:f>'Resultados Perspectiva'!$F$1</c:f>
              <c:strCache>
                <c:ptCount val="1"/>
                <c:pt idx="0">
                  <c:v>AVANCE META I TRIMESTRE</c:v>
                </c:pt>
              </c:strCache>
            </c:strRef>
          </c:tx>
          <c:dPt>
            <c:idx val="0"/>
            <c:bubble3D val="0"/>
            <c:spPr>
              <a:solidFill>
                <a:srgbClr val="C14B84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30-CC32-4FF4-BB33-6050206DA22E}"/>
              </c:ext>
            </c:extLst>
          </c:dPt>
          <c:dPt>
            <c:idx val="1"/>
            <c:bubble3D val="0"/>
            <c:spPr>
              <a:solidFill>
                <a:srgbClr val="81B636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E-CC32-4FF4-BB33-6050206DA22E}"/>
              </c:ext>
            </c:extLst>
          </c:dPt>
          <c:dPt>
            <c:idx val="2"/>
            <c:bubble3D val="0"/>
            <c:spPr>
              <a:solidFill>
                <a:srgbClr val="F69F2E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F-CC32-4FF4-BB33-6050206DA22E}"/>
              </c:ext>
            </c:extLst>
          </c:dPt>
          <c:dPt>
            <c:idx val="3"/>
            <c:bubble3D val="0"/>
            <c:spPr>
              <a:solidFill>
                <a:srgbClr val="00A3B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D-CC32-4FF4-BB33-6050206DA22E}"/>
              </c:ext>
            </c:extLst>
          </c:dPt>
          <c:dPt>
            <c:idx val="4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C-CC32-4FF4-BB33-6050206DA22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'Resultados Perspectiva'!$A$2:$A$6</c:f>
              <c:strCache>
                <c:ptCount val="5"/>
                <c:pt idx="0">
                  <c:v> 1) Contenidos y Proyectos</c:v>
                </c:pt>
                <c:pt idx="1">
                  <c:v>2) Audiencias y Usuarios</c:v>
                </c:pt>
                <c:pt idx="2">
                  <c:v>3) Financiera y Comercial</c:v>
                </c:pt>
                <c:pt idx="3">
                  <c:v>4) Fortalecimiento Organizacional</c:v>
                </c:pt>
                <c:pt idx="4">
                  <c:v>Por Cumplir</c:v>
                </c:pt>
              </c:strCache>
            </c:strRef>
          </c:cat>
          <c:val>
            <c:numRef>
              <c:f>'Resultados Perspectiva'!$F$2:$F$6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32-4FF4-BB33-6050206DA22E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14B84"/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EDC3-4EBC-B233-98E1A6083FDA}"/>
              </c:ext>
            </c:extLst>
          </c:dPt>
          <c:dPt>
            <c:idx val="1"/>
            <c:invertIfNegative val="0"/>
            <c:bubble3D val="0"/>
            <c:spPr>
              <a:solidFill>
                <a:srgbClr val="81B636"/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EDC3-4EBC-B233-98E1A6083FDA}"/>
              </c:ext>
            </c:extLst>
          </c:dPt>
          <c:dPt>
            <c:idx val="2"/>
            <c:invertIfNegative val="0"/>
            <c:bubble3D val="0"/>
            <c:spPr>
              <a:solidFill>
                <a:srgbClr val="00A3B0"/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EDC3-4EBC-B233-98E1A6083FDA}"/>
              </c:ext>
            </c:extLst>
          </c:dPt>
          <c:dPt>
            <c:idx val="3"/>
            <c:invertIfNegative val="0"/>
            <c:bubble3D val="0"/>
            <c:spPr>
              <a:solidFill>
                <a:srgbClr val="EF7731"/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EDC3-4EBC-B233-98E1A6083FD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'Resultados Perspectiva'!$E$2:$E$5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'Resultados Perspectiva'!$E$1</c15:sqref>
                        </c15:formulaRef>
                      </c:ext>
                    </c:extLst>
                    <c:strCache>
                      <c:ptCount val="1"/>
                      <c:pt idx="0">
                        <c:v>CUMPLIMIENTO I TRIMESTRE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EDC3-4EBC-B233-98E1A6083FDA}"/>
            </c:ext>
          </c:extLst>
        </c:ser>
        <c:ser>
          <c:idx val="1"/>
          <c:order val="1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'Resultados Perspectiva'!$A$3:$A$5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'Resultados Perspectiva'!$A$2</c15:sqref>
                        </c15:formulaRef>
                      </c:ext>
                    </c:extLst>
                    <c:strCache>
                      <c:ptCount val="1"/>
                      <c:pt idx="0">
                        <c:v> 1) Contenidos y Proyectos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EDC3-4EBC-B233-98E1A6083FD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340358208"/>
        <c:axId val="1340366528"/>
      </c:barChart>
      <c:catAx>
        <c:axId val="1340358208"/>
        <c:scaling>
          <c:orientation val="minMax"/>
        </c:scaling>
        <c:delete val="0"/>
        <c:axPos val="l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40366528"/>
        <c:crosses val="autoZero"/>
        <c:auto val="1"/>
        <c:lblAlgn val="ctr"/>
        <c:lblOffset val="100"/>
        <c:noMultiLvlLbl val="0"/>
      </c:catAx>
      <c:valAx>
        <c:axId val="1340366528"/>
        <c:scaling>
          <c:orientation val="minMax"/>
          <c:max val="1"/>
          <c:min val="0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40358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973874</xdr:colOff>
      <xdr:row>0</xdr:row>
      <xdr:rowOff>103032</xdr:rowOff>
    </xdr:from>
    <xdr:to>
      <xdr:col>2</xdr:col>
      <xdr:colOff>1034625</xdr:colOff>
      <xdr:row>0</xdr:row>
      <xdr:rowOff>1148459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BAF41FA-E816-4BE5-8FEA-3BC088D2F48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300" t="17147" r="8141" b="18551"/>
        <a:stretch/>
      </xdr:blipFill>
      <xdr:spPr>
        <a:xfrm>
          <a:off x="973874" y="103032"/>
          <a:ext cx="3251626" cy="10454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7</xdr:row>
      <xdr:rowOff>47625</xdr:rowOff>
    </xdr:from>
    <xdr:to>
      <xdr:col>4</xdr:col>
      <xdr:colOff>828675</xdr:colOff>
      <xdr:row>25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99AA656-3836-4211-978A-6AD3641CE3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1409700</xdr:colOff>
      <xdr:row>7</xdr:row>
      <xdr:rowOff>171450</xdr:rowOff>
    </xdr:from>
    <xdr:to>
      <xdr:col>7</xdr:col>
      <xdr:colOff>333375</xdr:colOff>
      <xdr:row>26</xdr:row>
      <xdr:rowOff>104775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BBB7F17B-BA6F-4AEC-A444-1E6DBB8D3804}"/>
            </a:ext>
            <a:ext uri="{147F2762-F138-4A5C-976F-8EAC2B608ADB}">
              <a16:predDERef xmlns:a16="http://schemas.microsoft.com/office/drawing/2014/main" pred="{E99AA656-3836-4211-978A-6AD3641CE3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app.powerbi.com/view?r=eyJrIjoiZGM5YzcyOTItNWEzMS00OTI4LWJhNjAtMTQxZDk4ODhmNGQ1IiwidCI6ImVhYzIwYjZlLWI0MGYtNDVhOC05MzU1LWUyNDM4NzNmNGM4NCIsImMiOjR9" TargetMode="External"/><Relationship Id="rId1" Type="http://schemas.openxmlformats.org/officeDocument/2006/relationships/hyperlink" Target="https://canaltrece.com.co/presupuesto/presupuesto-general-asignado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pageSetUpPr fitToPage="1"/>
  </sheetPr>
  <dimension ref="A1:Y54"/>
  <sheetViews>
    <sheetView tabSelected="1" view="pageBreakPreview" zoomScale="40" zoomScaleNormal="25" zoomScaleSheetLayoutView="40" workbookViewId="0">
      <selection sqref="A1:T1"/>
    </sheetView>
  </sheetViews>
  <sheetFormatPr baseColWidth="10" defaultColWidth="11.42578125" defaultRowHeight="20.25" x14ac:dyDescent="0.3"/>
  <cols>
    <col min="1" max="1" width="30.7109375" style="1" customWidth="1"/>
    <col min="2" max="2" width="17" style="3" customWidth="1"/>
    <col min="3" max="3" width="26" style="3" customWidth="1"/>
    <col min="4" max="4" width="25.28515625" style="1" customWidth="1"/>
    <col min="5" max="5" width="16" style="3" customWidth="1"/>
    <col min="6" max="6" width="60.140625" style="4" customWidth="1"/>
    <col min="7" max="7" width="23.85546875" style="3" customWidth="1"/>
    <col min="8" max="8" width="57.5703125" style="4" customWidth="1"/>
    <col min="9" max="9" width="95.7109375" style="10" customWidth="1"/>
    <col min="10" max="10" width="20" style="5" customWidth="1"/>
    <col min="11" max="11" width="19.7109375" style="8" customWidth="1"/>
    <col min="12" max="12" width="52" style="6" customWidth="1"/>
    <col min="13" max="13" width="62" style="6" customWidth="1"/>
    <col min="14" max="14" width="38.28515625" style="6" customWidth="1"/>
    <col min="15" max="15" width="53" style="6" customWidth="1"/>
    <col min="16" max="16" width="42.140625" style="6" customWidth="1"/>
    <col min="17" max="17" width="33.85546875" style="6" customWidth="1"/>
    <col min="18" max="18" width="19.85546875" style="6" customWidth="1"/>
    <col min="19" max="19" width="21.140625" style="15" customWidth="1"/>
    <col min="20" max="20" width="137.7109375" style="7" customWidth="1"/>
    <col min="21" max="21" width="28.140625" style="1" bestFit="1" customWidth="1"/>
    <col min="22" max="22" width="35.28515625" style="1" customWidth="1"/>
    <col min="23" max="23" width="23.5703125" style="1" customWidth="1"/>
    <col min="24" max="24" width="11.42578125" style="1" customWidth="1"/>
    <col min="25" max="25" width="13" style="1" bestFit="1" customWidth="1"/>
    <col min="26" max="16384" width="11.42578125" style="1"/>
  </cols>
  <sheetData>
    <row r="1" spans="1:24" ht="102.75" customHeight="1" x14ac:dyDescent="0.3">
      <c r="A1" s="113" t="s">
        <v>246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5"/>
    </row>
    <row r="2" spans="1:24" ht="72.75" customHeight="1" x14ac:dyDescent="0.3">
      <c r="A2" s="150" t="s">
        <v>247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2"/>
    </row>
    <row r="3" spans="1:24" ht="72.75" customHeight="1" x14ac:dyDescent="0.3">
      <c r="A3" s="148" t="s">
        <v>249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</row>
    <row r="4" spans="1:24" ht="72.75" customHeight="1" x14ac:dyDescent="0.3">
      <c r="A4" s="148" t="s">
        <v>248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65"/>
    </row>
    <row r="5" spans="1:24" s="2" customFormat="1" ht="85.5" customHeight="1" thickBot="1" x14ac:dyDescent="0.35">
      <c r="A5" s="9" t="s">
        <v>0</v>
      </c>
      <c r="B5" s="9" t="s">
        <v>1</v>
      </c>
      <c r="C5" s="9" t="s">
        <v>2</v>
      </c>
      <c r="D5" s="9" t="s">
        <v>3</v>
      </c>
      <c r="E5" s="9" t="s">
        <v>4</v>
      </c>
      <c r="F5" s="9" t="s">
        <v>5</v>
      </c>
      <c r="G5" s="9" t="s">
        <v>6</v>
      </c>
      <c r="H5" s="9" t="s">
        <v>7</v>
      </c>
      <c r="I5" s="9" t="s">
        <v>8</v>
      </c>
      <c r="J5" s="9" t="s">
        <v>9</v>
      </c>
      <c r="K5" s="9" t="s">
        <v>10</v>
      </c>
      <c r="L5" s="9" t="s">
        <v>11</v>
      </c>
      <c r="M5" s="9" t="s">
        <v>12</v>
      </c>
      <c r="N5" s="9" t="s">
        <v>13</v>
      </c>
      <c r="O5" s="9" t="s">
        <v>14</v>
      </c>
      <c r="P5" s="9" t="s">
        <v>15</v>
      </c>
      <c r="Q5" s="9" t="s">
        <v>16</v>
      </c>
      <c r="R5" s="9" t="s">
        <v>17</v>
      </c>
      <c r="S5" s="9" t="s">
        <v>18</v>
      </c>
      <c r="T5" s="19" t="s">
        <v>206</v>
      </c>
    </row>
    <row r="6" spans="1:24" s="2" customFormat="1" ht="252" customHeight="1" x14ac:dyDescent="0.3">
      <c r="A6" s="124" t="s">
        <v>19</v>
      </c>
      <c r="B6" s="126">
        <v>0.25</v>
      </c>
      <c r="C6" s="116">
        <f>SUM(K6:K14)</f>
        <v>0</v>
      </c>
      <c r="D6" s="118" t="s">
        <v>20</v>
      </c>
      <c r="E6" s="126">
        <v>0.25</v>
      </c>
      <c r="F6" s="119" t="s">
        <v>21</v>
      </c>
      <c r="G6" s="121">
        <f>$E$6/3</f>
        <v>8.3333333333333329E-2</v>
      </c>
      <c r="H6" s="118" t="s">
        <v>22</v>
      </c>
      <c r="I6" s="55" t="s">
        <v>23</v>
      </c>
      <c r="J6" s="57">
        <f>$G$6/5</f>
        <v>1.6666666666666666E-2</v>
      </c>
      <c r="K6" s="34">
        <f t="shared" ref="K6:K34" si="0">S6*J6/(100%)</f>
        <v>0</v>
      </c>
      <c r="L6" s="20" t="s">
        <v>24</v>
      </c>
      <c r="M6" s="20" t="s">
        <v>25</v>
      </c>
      <c r="N6" s="20" t="s">
        <v>26</v>
      </c>
      <c r="O6" s="20" t="s">
        <v>207</v>
      </c>
      <c r="P6" s="66"/>
      <c r="Q6" s="67"/>
      <c r="R6" s="68"/>
      <c r="S6" s="67"/>
      <c r="T6" s="69"/>
    </row>
    <row r="7" spans="1:24" s="2" customFormat="1" ht="216.75" customHeight="1" x14ac:dyDescent="0.3">
      <c r="A7" s="124"/>
      <c r="B7" s="126"/>
      <c r="C7" s="116"/>
      <c r="D7" s="118"/>
      <c r="E7" s="126"/>
      <c r="F7" s="119"/>
      <c r="G7" s="121"/>
      <c r="H7" s="118"/>
      <c r="I7" s="55" t="s">
        <v>27</v>
      </c>
      <c r="J7" s="57">
        <f>$G$6/5</f>
        <v>1.6666666666666666E-2</v>
      </c>
      <c r="K7" s="11">
        <f t="shared" si="0"/>
        <v>0</v>
      </c>
      <c r="L7" s="20" t="s">
        <v>28</v>
      </c>
      <c r="M7" s="20" t="s">
        <v>29</v>
      </c>
      <c r="N7" s="20" t="s">
        <v>26</v>
      </c>
      <c r="O7" s="20" t="s">
        <v>208</v>
      </c>
      <c r="P7" s="66"/>
      <c r="Q7" s="70"/>
      <c r="R7" s="68"/>
      <c r="S7" s="71"/>
      <c r="T7" s="69"/>
    </row>
    <row r="8" spans="1:24" s="2" customFormat="1" ht="408.75" customHeight="1" x14ac:dyDescent="0.3">
      <c r="A8" s="124"/>
      <c r="B8" s="126"/>
      <c r="C8" s="116"/>
      <c r="D8" s="118"/>
      <c r="E8" s="126"/>
      <c r="F8" s="119"/>
      <c r="G8" s="121"/>
      <c r="H8" s="118"/>
      <c r="I8" s="55" t="s">
        <v>30</v>
      </c>
      <c r="J8" s="57">
        <f>$G$6/5</f>
        <v>1.6666666666666666E-2</v>
      </c>
      <c r="K8" s="11">
        <f t="shared" si="0"/>
        <v>0</v>
      </c>
      <c r="L8" s="20" t="s">
        <v>31</v>
      </c>
      <c r="M8" s="20" t="s">
        <v>32</v>
      </c>
      <c r="N8" s="20" t="s">
        <v>26</v>
      </c>
      <c r="O8" s="20" t="s">
        <v>209</v>
      </c>
      <c r="P8" s="66"/>
      <c r="Q8" s="72"/>
      <c r="R8" s="68"/>
      <c r="S8" s="72"/>
      <c r="T8" s="69"/>
    </row>
    <row r="9" spans="1:24" s="2" customFormat="1" ht="360" customHeight="1" x14ac:dyDescent="0.3">
      <c r="A9" s="124"/>
      <c r="B9" s="126"/>
      <c r="C9" s="116"/>
      <c r="D9" s="118"/>
      <c r="E9" s="126"/>
      <c r="F9" s="119"/>
      <c r="G9" s="121"/>
      <c r="H9" s="118"/>
      <c r="I9" s="55" t="s">
        <v>33</v>
      </c>
      <c r="J9" s="57">
        <f>$G$6/5</f>
        <v>1.6666666666666666E-2</v>
      </c>
      <c r="K9" s="11">
        <f t="shared" si="0"/>
        <v>0</v>
      </c>
      <c r="L9" s="20" t="s">
        <v>34</v>
      </c>
      <c r="M9" s="20" t="s">
        <v>35</v>
      </c>
      <c r="N9" s="20" t="s">
        <v>26</v>
      </c>
      <c r="O9" s="20" t="s">
        <v>210</v>
      </c>
      <c r="P9" s="66"/>
      <c r="Q9" s="72"/>
      <c r="R9" s="68"/>
      <c r="S9" s="72"/>
      <c r="T9" s="69"/>
    </row>
    <row r="10" spans="1:24" ht="175.5" customHeight="1" x14ac:dyDescent="0.3">
      <c r="A10" s="124"/>
      <c r="B10" s="126"/>
      <c r="C10" s="116"/>
      <c r="D10" s="118"/>
      <c r="E10" s="126"/>
      <c r="F10" s="119"/>
      <c r="G10" s="121"/>
      <c r="H10" s="118"/>
      <c r="I10" s="55" t="s">
        <v>36</v>
      </c>
      <c r="J10" s="57">
        <f>$G$6/5</f>
        <v>1.6666666666666666E-2</v>
      </c>
      <c r="K10" s="11">
        <f t="shared" si="0"/>
        <v>0</v>
      </c>
      <c r="L10" s="20" t="s">
        <v>37</v>
      </c>
      <c r="M10" s="20" t="s">
        <v>38</v>
      </c>
      <c r="N10" s="20" t="s">
        <v>26</v>
      </c>
      <c r="O10" s="20" t="s">
        <v>211</v>
      </c>
      <c r="P10" s="66"/>
      <c r="Q10" s="70"/>
      <c r="R10" s="71"/>
      <c r="S10" s="71"/>
      <c r="T10" s="69"/>
      <c r="V10" s="12"/>
      <c r="W10" s="2"/>
    </row>
    <row r="11" spans="1:24" ht="245.25" customHeight="1" x14ac:dyDescent="0.3">
      <c r="A11" s="124"/>
      <c r="B11" s="126"/>
      <c r="C11" s="116"/>
      <c r="D11" s="118"/>
      <c r="E11" s="126"/>
      <c r="F11" s="119" t="s">
        <v>39</v>
      </c>
      <c r="G11" s="121">
        <f>$E$6/3</f>
        <v>8.3333333333333329E-2</v>
      </c>
      <c r="H11" s="118" t="s">
        <v>40</v>
      </c>
      <c r="I11" s="118" t="s">
        <v>41</v>
      </c>
      <c r="J11" s="57">
        <f>$G$11/2</f>
        <v>4.1666666666666664E-2</v>
      </c>
      <c r="K11" s="11">
        <f t="shared" si="0"/>
        <v>0</v>
      </c>
      <c r="L11" s="20" t="s">
        <v>42</v>
      </c>
      <c r="M11" s="20" t="s">
        <v>43</v>
      </c>
      <c r="N11" s="20" t="s">
        <v>26</v>
      </c>
      <c r="O11" s="20" t="s">
        <v>212</v>
      </c>
      <c r="P11" s="66"/>
      <c r="Q11" s="70"/>
      <c r="R11" s="71"/>
      <c r="S11" s="71"/>
      <c r="T11" s="73"/>
      <c r="V11" s="12"/>
      <c r="W11" s="2"/>
    </row>
    <row r="12" spans="1:24" ht="189.75" customHeight="1" x14ac:dyDescent="0.3">
      <c r="A12" s="124"/>
      <c r="B12" s="126"/>
      <c r="C12" s="116"/>
      <c r="D12" s="118"/>
      <c r="E12" s="126"/>
      <c r="F12" s="119"/>
      <c r="G12" s="121"/>
      <c r="H12" s="118"/>
      <c r="I12" s="118"/>
      <c r="J12" s="57">
        <f>$G$11/2</f>
        <v>4.1666666666666664E-2</v>
      </c>
      <c r="K12" s="11">
        <f t="shared" si="0"/>
        <v>0</v>
      </c>
      <c r="L12" s="20" t="s">
        <v>44</v>
      </c>
      <c r="M12" s="20" t="s">
        <v>45</v>
      </c>
      <c r="N12" s="20" t="s">
        <v>26</v>
      </c>
      <c r="O12" s="20" t="s">
        <v>213</v>
      </c>
      <c r="P12" s="66"/>
      <c r="Q12" s="70"/>
      <c r="R12" s="71"/>
      <c r="S12" s="71"/>
      <c r="T12" s="69"/>
      <c r="V12" s="12"/>
      <c r="W12" s="2"/>
    </row>
    <row r="13" spans="1:24" ht="392.25" customHeight="1" x14ac:dyDescent="0.3">
      <c r="A13" s="124"/>
      <c r="B13" s="126"/>
      <c r="C13" s="116"/>
      <c r="D13" s="118"/>
      <c r="E13" s="126"/>
      <c r="F13" s="119" t="s">
        <v>46</v>
      </c>
      <c r="G13" s="121">
        <f>$E$6/3</f>
        <v>8.3333333333333329E-2</v>
      </c>
      <c r="H13" s="118" t="s">
        <v>47</v>
      </c>
      <c r="I13" s="55" t="s">
        <v>48</v>
      </c>
      <c r="J13" s="57">
        <f>$G$13/2</f>
        <v>4.1666666666666664E-2</v>
      </c>
      <c r="K13" s="11">
        <f t="shared" si="0"/>
        <v>0</v>
      </c>
      <c r="L13" s="20" t="s">
        <v>49</v>
      </c>
      <c r="M13" s="20" t="s">
        <v>50</v>
      </c>
      <c r="N13" s="20" t="s">
        <v>51</v>
      </c>
      <c r="O13" s="20" t="s">
        <v>52</v>
      </c>
      <c r="P13" s="66"/>
      <c r="Q13" s="74"/>
      <c r="R13" s="71"/>
      <c r="S13" s="71"/>
      <c r="T13" s="75"/>
      <c r="V13" s="12">
        <v>94</v>
      </c>
      <c r="W13" s="2">
        <f>V13*W14/V14</f>
        <v>55.952380952380949</v>
      </c>
    </row>
    <row r="14" spans="1:24" ht="314.25" customHeight="1" thickBot="1" x14ac:dyDescent="0.35">
      <c r="A14" s="125"/>
      <c r="B14" s="127"/>
      <c r="C14" s="117"/>
      <c r="D14" s="123"/>
      <c r="E14" s="127"/>
      <c r="F14" s="120"/>
      <c r="G14" s="122"/>
      <c r="H14" s="123"/>
      <c r="I14" s="29" t="s">
        <v>53</v>
      </c>
      <c r="J14" s="58">
        <f>$G$13/2</f>
        <v>4.1666666666666664E-2</v>
      </c>
      <c r="K14" s="54">
        <f t="shared" si="0"/>
        <v>0</v>
      </c>
      <c r="L14" s="30" t="s">
        <v>54</v>
      </c>
      <c r="M14" s="31" t="s">
        <v>55</v>
      </c>
      <c r="N14" s="30" t="s">
        <v>51</v>
      </c>
      <c r="O14" s="30" t="s">
        <v>214</v>
      </c>
      <c r="P14" s="76"/>
      <c r="Q14" s="77"/>
      <c r="R14" s="78"/>
      <c r="S14" s="79"/>
      <c r="T14" s="80"/>
      <c r="V14" s="22">
        <v>168</v>
      </c>
      <c r="W14" s="1">
        <v>100</v>
      </c>
    </row>
    <row r="15" spans="1:24" s="2" customFormat="1" ht="199.5" customHeight="1" x14ac:dyDescent="0.3">
      <c r="A15" s="128" t="s">
        <v>56</v>
      </c>
      <c r="B15" s="131">
        <v>0.25</v>
      </c>
      <c r="C15" s="133">
        <f>SUM(K15:K22)</f>
        <v>0</v>
      </c>
      <c r="D15" s="135" t="s">
        <v>57</v>
      </c>
      <c r="E15" s="131">
        <v>0.25</v>
      </c>
      <c r="F15" s="41" t="s">
        <v>58</v>
      </c>
      <c r="G15" s="42">
        <f>$E$15/6</f>
        <v>4.1666666666666664E-2</v>
      </c>
      <c r="H15" s="59" t="s">
        <v>59</v>
      </c>
      <c r="I15" s="59" t="s">
        <v>60</v>
      </c>
      <c r="J15" s="42">
        <f>$G$15</f>
        <v>4.1666666666666664E-2</v>
      </c>
      <c r="K15" s="34">
        <f t="shared" si="0"/>
        <v>0</v>
      </c>
      <c r="L15" s="35" t="s">
        <v>61</v>
      </c>
      <c r="M15" s="35" t="s">
        <v>62</v>
      </c>
      <c r="N15" s="35" t="s">
        <v>26</v>
      </c>
      <c r="O15" s="35" t="s">
        <v>63</v>
      </c>
      <c r="P15" s="81"/>
      <c r="Q15" s="82"/>
      <c r="R15" s="83"/>
      <c r="S15" s="84"/>
      <c r="T15" s="85"/>
      <c r="W15" s="23"/>
    </row>
    <row r="16" spans="1:24" s="2" customFormat="1" ht="243" customHeight="1" x14ac:dyDescent="0.3">
      <c r="A16" s="129"/>
      <c r="B16" s="126"/>
      <c r="C16" s="116"/>
      <c r="D16" s="118"/>
      <c r="E16" s="126"/>
      <c r="F16" s="119" t="s">
        <v>64</v>
      </c>
      <c r="G16" s="121">
        <f>$E$15/6</f>
        <v>4.1666666666666664E-2</v>
      </c>
      <c r="H16" s="118" t="s">
        <v>65</v>
      </c>
      <c r="I16" s="55" t="s">
        <v>66</v>
      </c>
      <c r="J16" s="57">
        <f>$G$16/2</f>
        <v>2.0833333333333332E-2</v>
      </c>
      <c r="K16" s="11">
        <f t="shared" ref="K16:K21" si="1">S16*J16/(100%)</f>
        <v>0</v>
      </c>
      <c r="L16" s="20" t="s">
        <v>67</v>
      </c>
      <c r="M16" s="20" t="s">
        <v>68</v>
      </c>
      <c r="N16" s="20" t="s">
        <v>51</v>
      </c>
      <c r="O16" s="20" t="s">
        <v>69</v>
      </c>
      <c r="P16" s="66"/>
      <c r="Q16" s="67"/>
      <c r="R16" s="68"/>
      <c r="S16" s="68"/>
      <c r="T16" s="86"/>
      <c r="X16" s="17"/>
    </row>
    <row r="17" spans="1:23" ht="231.75" customHeight="1" x14ac:dyDescent="0.3">
      <c r="A17" s="129"/>
      <c r="B17" s="126"/>
      <c r="C17" s="116"/>
      <c r="D17" s="118"/>
      <c r="E17" s="126"/>
      <c r="F17" s="119"/>
      <c r="G17" s="121"/>
      <c r="H17" s="118"/>
      <c r="I17" s="55" t="s">
        <v>70</v>
      </c>
      <c r="J17" s="57">
        <f>$G$16/2</f>
        <v>2.0833333333333332E-2</v>
      </c>
      <c r="K17" s="11">
        <f t="shared" si="1"/>
        <v>0</v>
      </c>
      <c r="L17" s="20" t="s">
        <v>71</v>
      </c>
      <c r="M17" s="20" t="s">
        <v>72</v>
      </c>
      <c r="N17" s="20" t="s">
        <v>51</v>
      </c>
      <c r="O17" s="20" t="s">
        <v>215</v>
      </c>
      <c r="P17" s="66"/>
      <c r="Q17" s="87"/>
      <c r="R17" s="71"/>
      <c r="S17" s="71"/>
      <c r="T17" s="88"/>
      <c r="U17" s="22"/>
    </row>
    <row r="18" spans="1:23" ht="380.25" customHeight="1" x14ac:dyDescent="0.3">
      <c r="A18" s="129"/>
      <c r="B18" s="126"/>
      <c r="C18" s="116"/>
      <c r="D18" s="118"/>
      <c r="E18" s="126"/>
      <c r="F18" s="119" t="s">
        <v>73</v>
      </c>
      <c r="G18" s="121">
        <f>$E$15/6</f>
        <v>4.1666666666666664E-2</v>
      </c>
      <c r="H18" s="118" t="s">
        <v>74</v>
      </c>
      <c r="I18" s="55" t="s">
        <v>75</v>
      </c>
      <c r="J18" s="57">
        <f>$G$18/2</f>
        <v>2.0833333333333332E-2</v>
      </c>
      <c r="K18" s="11">
        <f t="shared" si="1"/>
        <v>0</v>
      </c>
      <c r="L18" s="20" t="s">
        <v>76</v>
      </c>
      <c r="M18" s="20" t="s">
        <v>77</v>
      </c>
      <c r="N18" s="20" t="s">
        <v>51</v>
      </c>
      <c r="O18" s="20" t="s">
        <v>216</v>
      </c>
      <c r="P18" s="66"/>
      <c r="Q18" s="89"/>
      <c r="R18" s="71"/>
      <c r="S18" s="71"/>
      <c r="T18" s="90"/>
      <c r="U18" s="13"/>
      <c r="V18" s="13"/>
      <c r="W18" s="13"/>
    </row>
    <row r="19" spans="1:23" ht="243" customHeight="1" x14ac:dyDescent="0.3">
      <c r="A19" s="129"/>
      <c r="B19" s="126"/>
      <c r="C19" s="116"/>
      <c r="D19" s="118"/>
      <c r="E19" s="126"/>
      <c r="F19" s="119"/>
      <c r="G19" s="121"/>
      <c r="H19" s="118"/>
      <c r="I19" s="55" t="s">
        <v>78</v>
      </c>
      <c r="J19" s="57">
        <f>$G$18/2</f>
        <v>2.0833333333333332E-2</v>
      </c>
      <c r="K19" s="11">
        <f t="shared" si="1"/>
        <v>0</v>
      </c>
      <c r="L19" s="20" t="s">
        <v>79</v>
      </c>
      <c r="M19" s="20" t="s">
        <v>80</v>
      </c>
      <c r="N19" s="20" t="s">
        <v>26</v>
      </c>
      <c r="O19" s="20" t="s">
        <v>217</v>
      </c>
      <c r="P19" s="66"/>
      <c r="Q19" s="70"/>
      <c r="R19" s="91"/>
      <c r="S19" s="70"/>
      <c r="T19" s="86"/>
      <c r="V19" s="12"/>
      <c r="W19" s="38"/>
    </row>
    <row r="20" spans="1:23" ht="316.5" customHeight="1" x14ac:dyDescent="0.3">
      <c r="A20" s="129"/>
      <c r="B20" s="126"/>
      <c r="C20" s="116"/>
      <c r="D20" s="118"/>
      <c r="E20" s="126"/>
      <c r="F20" s="56" t="s">
        <v>81</v>
      </c>
      <c r="G20" s="57">
        <f>$E$15/6</f>
        <v>4.1666666666666664E-2</v>
      </c>
      <c r="H20" s="55" t="s">
        <v>82</v>
      </c>
      <c r="I20" s="55" t="s">
        <v>83</v>
      </c>
      <c r="J20" s="57">
        <f>$G$20</f>
        <v>4.1666666666666664E-2</v>
      </c>
      <c r="K20" s="11">
        <f t="shared" si="1"/>
        <v>0</v>
      </c>
      <c r="L20" s="20" t="s">
        <v>84</v>
      </c>
      <c r="M20" s="20" t="s">
        <v>85</v>
      </c>
      <c r="N20" s="20" t="s">
        <v>26</v>
      </c>
      <c r="O20" s="20" t="s">
        <v>218</v>
      </c>
      <c r="P20" s="66"/>
      <c r="Q20" s="74"/>
      <c r="R20" s="71"/>
      <c r="S20" s="74"/>
      <c r="T20" s="86"/>
      <c r="V20" s="12"/>
      <c r="W20" s="17"/>
    </row>
    <row r="21" spans="1:23" ht="306.75" customHeight="1" x14ac:dyDescent="0.3">
      <c r="A21" s="129"/>
      <c r="B21" s="126"/>
      <c r="C21" s="116"/>
      <c r="D21" s="118"/>
      <c r="E21" s="126"/>
      <c r="F21" s="56" t="s">
        <v>86</v>
      </c>
      <c r="G21" s="57">
        <f>$E$15/6</f>
        <v>4.1666666666666664E-2</v>
      </c>
      <c r="H21" s="55" t="s">
        <v>87</v>
      </c>
      <c r="I21" s="55" t="s">
        <v>88</v>
      </c>
      <c r="J21" s="57">
        <f>$G$21</f>
        <v>4.1666666666666664E-2</v>
      </c>
      <c r="K21" s="11">
        <f t="shared" si="1"/>
        <v>0</v>
      </c>
      <c r="L21" s="20" t="s">
        <v>89</v>
      </c>
      <c r="M21" s="20" t="s">
        <v>90</v>
      </c>
      <c r="N21" s="20" t="s">
        <v>51</v>
      </c>
      <c r="O21" s="20" t="s">
        <v>219</v>
      </c>
      <c r="P21" s="66"/>
      <c r="Q21" s="74"/>
      <c r="R21" s="71"/>
      <c r="S21" s="71"/>
      <c r="T21" s="86"/>
      <c r="V21" s="12"/>
      <c r="W21" s="2"/>
    </row>
    <row r="22" spans="1:23" ht="217.5" customHeight="1" thickBot="1" x14ac:dyDescent="0.35">
      <c r="A22" s="130"/>
      <c r="B22" s="132"/>
      <c r="C22" s="134"/>
      <c r="D22" s="136"/>
      <c r="E22" s="132"/>
      <c r="F22" s="61" t="s">
        <v>91</v>
      </c>
      <c r="G22" s="62">
        <f>$E$15/6</f>
        <v>4.1666666666666664E-2</v>
      </c>
      <c r="H22" s="60" t="s">
        <v>92</v>
      </c>
      <c r="I22" s="60" t="s">
        <v>93</v>
      </c>
      <c r="J22" s="62">
        <f>$G$22</f>
        <v>4.1666666666666664E-2</v>
      </c>
      <c r="K22" s="36">
        <f t="shared" si="0"/>
        <v>0</v>
      </c>
      <c r="L22" s="37" t="s">
        <v>94</v>
      </c>
      <c r="M22" s="37" t="s">
        <v>95</v>
      </c>
      <c r="N22" s="37" t="s">
        <v>26</v>
      </c>
      <c r="O22" s="37" t="s">
        <v>220</v>
      </c>
      <c r="P22" s="92"/>
      <c r="Q22" s="93"/>
      <c r="R22" s="94"/>
      <c r="S22" s="94"/>
      <c r="T22" s="95"/>
      <c r="V22" s="12"/>
      <c r="W22" s="2"/>
    </row>
    <row r="23" spans="1:23" s="2" customFormat="1" ht="154.5" customHeight="1" x14ac:dyDescent="0.3">
      <c r="A23" s="137" t="s">
        <v>96</v>
      </c>
      <c r="B23" s="138">
        <v>0.25</v>
      </c>
      <c r="C23" s="139">
        <f>SUM(K23:K32)</f>
        <v>0</v>
      </c>
      <c r="D23" s="140" t="s">
        <v>97</v>
      </c>
      <c r="E23" s="138">
        <v>0.25</v>
      </c>
      <c r="F23" s="143" t="s">
        <v>98</v>
      </c>
      <c r="G23" s="144">
        <f>$E$23/3</f>
        <v>8.3333333333333329E-2</v>
      </c>
      <c r="H23" s="140" t="s">
        <v>99</v>
      </c>
      <c r="I23" s="140" t="s">
        <v>100</v>
      </c>
      <c r="J23" s="63">
        <f>$G$23/4</f>
        <v>2.0833333333333332E-2</v>
      </c>
      <c r="K23" s="32">
        <f t="shared" si="0"/>
        <v>0</v>
      </c>
      <c r="L23" s="33" t="s">
        <v>101</v>
      </c>
      <c r="M23" s="33" t="s">
        <v>102</v>
      </c>
      <c r="N23" s="33" t="s">
        <v>51</v>
      </c>
      <c r="O23" s="33" t="s">
        <v>221</v>
      </c>
      <c r="P23" s="96"/>
      <c r="Q23" s="97"/>
      <c r="R23" s="98"/>
      <c r="S23" s="97"/>
      <c r="T23" s="99"/>
      <c r="W23" s="26"/>
    </row>
    <row r="24" spans="1:23" s="2" customFormat="1" ht="133.5" customHeight="1" x14ac:dyDescent="0.3">
      <c r="A24" s="129"/>
      <c r="B24" s="126"/>
      <c r="C24" s="116"/>
      <c r="D24" s="118"/>
      <c r="E24" s="126"/>
      <c r="F24" s="119"/>
      <c r="G24" s="121"/>
      <c r="H24" s="118"/>
      <c r="I24" s="118"/>
      <c r="J24" s="57">
        <f>$G$23/4</f>
        <v>2.0833333333333332E-2</v>
      </c>
      <c r="K24" s="11">
        <f t="shared" si="0"/>
        <v>0</v>
      </c>
      <c r="L24" s="20" t="s">
        <v>103</v>
      </c>
      <c r="M24" s="20" t="s">
        <v>104</v>
      </c>
      <c r="N24" s="20" t="s">
        <v>51</v>
      </c>
      <c r="O24" s="20" t="s">
        <v>222</v>
      </c>
      <c r="P24" s="66"/>
      <c r="Q24" s="67"/>
      <c r="R24" s="100"/>
      <c r="S24" s="68"/>
      <c r="T24" s="101"/>
      <c r="U24" s="16"/>
      <c r="W24" s="17"/>
    </row>
    <row r="25" spans="1:23" s="2" customFormat="1" ht="141.75" customHeight="1" x14ac:dyDescent="0.3">
      <c r="A25" s="129"/>
      <c r="B25" s="126"/>
      <c r="C25" s="116"/>
      <c r="D25" s="118"/>
      <c r="E25" s="126"/>
      <c r="F25" s="119"/>
      <c r="G25" s="121"/>
      <c r="H25" s="118"/>
      <c r="I25" s="118"/>
      <c r="J25" s="57">
        <f>$G$23/4</f>
        <v>2.0833333333333332E-2</v>
      </c>
      <c r="K25" s="11">
        <f t="shared" si="0"/>
        <v>0</v>
      </c>
      <c r="L25" s="20" t="s">
        <v>105</v>
      </c>
      <c r="M25" s="20" t="s">
        <v>106</v>
      </c>
      <c r="N25" s="20" t="s">
        <v>51</v>
      </c>
      <c r="O25" s="20" t="s">
        <v>223</v>
      </c>
      <c r="P25" s="66"/>
      <c r="Q25" s="67"/>
      <c r="R25" s="100"/>
      <c r="S25" s="68"/>
      <c r="T25" s="101"/>
      <c r="W25" s="24"/>
    </row>
    <row r="26" spans="1:23" s="2" customFormat="1" ht="188.25" customHeight="1" x14ac:dyDescent="0.3">
      <c r="A26" s="129"/>
      <c r="B26" s="126"/>
      <c r="C26" s="116"/>
      <c r="D26" s="118"/>
      <c r="E26" s="126"/>
      <c r="F26" s="119"/>
      <c r="G26" s="121"/>
      <c r="H26" s="118"/>
      <c r="I26" s="118"/>
      <c r="J26" s="57">
        <f>$G$23/4</f>
        <v>2.0833333333333332E-2</v>
      </c>
      <c r="K26" s="11">
        <f>S26*J26/(100%)</f>
        <v>0</v>
      </c>
      <c r="L26" s="20" t="s">
        <v>107</v>
      </c>
      <c r="M26" s="20" t="s">
        <v>108</v>
      </c>
      <c r="N26" s="20" t="s">
        <v>51</v>
      </c>
      <c r="O26" s="20" t="s">
        <v>224</v>
      </c>
      <c r="P26" s="66"/>
      <c r="Q26" s="72"/>
      <c r="R26" s="100"/>
      <c r="S26" s="68"/>
      <c r="T26" s="101"/>
      <c r="W26" s="24"/>
    </row>
    <row r="27" spans="1:23" ht="116.25" x14ac:dyDescent="0.3">
      <c r="A27" s="129"/>
      <c r="B27" s="126"/>
      <c r="C27" s="116"/>
      <c r="D27" s="118"/>
      <c r="E27" s="126"/>
      <c r="F27" s="119" t="s">
        <v>109</v>
      </c>
      <c r="G27" s="121">
        <f>$E$23/3</f>
        <v>8.3333333333333329E-2</v>
      </c>
      <c r="H27" s="118" t="s">
        <v>47</v>
      </c>
      <c r="I27" s="25" t="s">
        <v>110</v>
      </c>
      <c r="J27" s="57">
        <f>$G$27/3</f>
        <v>2.7777777777777776E-2</v>
      </c>
      <c r="K27" s="11">
        <f t="shared" si="0"/>
        <v>0</v>
      </c>
      <c r="L27" s="20" t="s">
        <v>111</v>
      </c>
      <c r="M27" s="20" t="s">
        <v>112</v>
      </c>
      <c r="N27" s="20" t="s">
        <v>51</v>
      </c>
      <c r="O27" s="20" t="s">
        <v>113</v>
      </c>
      <c r="P27" s="66"/>
      <c r="Q27" s="72"/>
      <c r="R27" s="74"/>
      <c r="S27" s="70"/>
      <c r="T27" s="102"/>
      <c r="V27" s="12"/>
      <c r="W27" s="24"/>
    </row>
    <row r="28" spans="1:23" ht="195.75" customHeight="1" x14ac:dyDescent="0.3">
      <c r="A28" s="129"/>
      <c r="B28" s="126"/>
      <c r="C28" s="116"/>
      <c r="D28" s="118"/>
      <c r="E28" s="126"/>
      <c r="F28" s="119"/>
      <c r="G28" s="121"/>
      <c r="H28" s="118"/>
      <c r="I28" s="25" t="s">
        <v>114</v>
      </c>
      <c r="J28" s="57">
        <f>$G$27/3</f>
        <v>2.7777777777777776E-2</v>
      </c>
      <c r="K28" s="11">
        <f>S28*J28/(100%)</f>
        <v>0</v>
      </c>
      <c r="L28" s="20" t="s">
        <v>115</v>
      </c>
      <c r="M28" s="20" t="s">
        <v>116</v>
      </c>
      <c r="N28" s="20" t="s">
        <v>26</v>
      </c>
      <c r="O28" s="20" t="s">
        <v>225</v>
      </c>
      <c r="P28" s="66"/>
      <c r="Q28" s="71"/>
      <c r="R28" s="68"/>
      <c r="S28" s="71"/>
      <c r="T28" s="102"/>
      <c r="V28" s="12"/>
      <c r="W28" s="2"/>
    </row>
    <row r="29" spans="1:23" ht="197.25" customHeight="1" x14ac:dyDescent="0.3">
      <c r="A29" s="129"/>
      <c r="B29" s="126"/>
      <c r="C29" s="116"/>
      <c r="D29" s="118"/>
      <c r="E29" s="126"/>
      <c r="F29" s="119"/>
      <c r="G29" s="121"/>
      <c r="H29" s="118"/>
      <c r="I29" s="25" t="s">
        <v>117</v>
      </c>
      <c r="J29" s="57">
        <f>$G$27/3</f>
        <v>2.7777777777777776E-2</v>
      </c>
      <c r="K29" s="11">
        <f>S29*J29/(100%)</f>
        <v>0</v>
      </c>
      <c r="L29" s="20" t="s">
        <v>118</v>
      </c>
      <c r="M29" s="20" t="s">
        <v>119</v>
      </c>
      <c r="N29" s="20" t="s">
        <v>120</v>
      </c>
      <c r="O29" s="20" t="s">
        <v>226</v>
      </c>
      <c r="P29" s="66"/>
      <c r="Q29" s="74"/>
      <c r="R29" s="91"/>
      <c r="S29" s="71"/>
      <c r="T29" s="102"/>
      <c r="V29" s="12"/>
      <c r="W29" s="2"/>
    </row>
    <row r="30" spans="1:23" ht="168.75" customHeight="1" x14ac:dyDescent="0.3">
      <c r="A30" s="129"/>
      <c r="B30" s="126"/>
      <c r="C30" s="116"/>
      <c r="D30" s="118"/>
      <c r="E30" s="126"/>
      <c r="F30" s="119" t="s">
        <v>121</v>
      </c>
      <c r="G30" s="121">
        <f>$E$23/3</f>
        <v>8.3333333333333329E-2</v>
      </c>
      <c r="H30" s="118" t="s">
        <v>22</v>
      </c>
      <c r="I30" s="64" t="s">
        <v>122</v>
      </c>
      <c r="J30" s="57">
        <f>$G$30/3</f>
        <v>2.7777777777777776E-2</v>
      </c>
      <c r="K30" s="39">
        <f>S30*J30/(100%)</f>
        <v>0</v>
      </c>
      <c r="L30" s="20" t="s">
        <v>123</v>
      </c>
      <c r="M30" s="20" t="s">
        <v>124</v>
      </c>
      <c r="N30" s="20" t="s">
        <v>26</v>
      </c>
      <c r="O30" s="20" t="s">
        <v>227</v>
      </c>
      <c r="P30" s="66"/>
      <c r="Q30" s="91"/>
      <c r="R30" s="91"/>
      <c r="S30" s="71"/>
      <c r="T30" s="102"/>
      <c r="V30" s="12"/>
      <c r="W30" s="2"/>
    </row>
    <row r="31" spans="1:23" ht="187.5" customHeight="1" x14ac:dyDescent="0.3">
      <c r="A31" s="129"/>
      <c r="B31" s="126"/>
      <c r="C31" s="116"/>
      <c r="D31" s="118"/>
      <c r="E31" s="126"/>
      <c r="F31" s="119"/>
      <c r="G31" s="121"/>
      <c r="H31" s="118"/>
      <c r="I31" s="64" t="s">
        <v>125</v>
      </c>
      <c r="J31" s="57">
        <f>$G$30/3</f>
        <v>2.7777777777777776E-2</v>
      </c>
      <c r="K31" s="39">
        <f>S31*J31/(100%)</f>
        <v>0</v>
      </c>
      <c r="L31" s="20" t="s">
        <v>126</v>
      </c>
      <c r="M31" s="20" t="s">
        <v>127</v>
      </c>
      <c r="N31" s="20" t="s">
        <v>26</v>
      </c>
      <c r="O31" s="20" t="s">
        <v>228</v>
      </c>
      <c r="P31" s="66"/>
      <c r="Q31" s="71"/>
      <c r="R31" s="91"/>
      <c r="S31" s="71"/>
      <c r="T31" s="102"/>
      <c r="U31" s="13"/>
      <c r="V31" s="13"/>
      <c r="W31" s="2"/>
    </row>
    <row r="32" spans="1:23" ht="144" customHeight="1" thickBot="1" x14ac:dyDescent="0.35">
      <c r="A32" s="130"/>
      <c r="B32" s="132"/>
      <c r="C32" s="134"/>
      <c r="D32" s="136"/>
      <c r="E32" s="132"/>
      <c r="F32" s="141"/>
      <c r="G32" s="142"/>
      <c r="H32" s="136"/>
      <c r="I32" s="40" t="s">
        <v>128</v>
      </c>
      <c r="J32" s="62">
        <f>$G$30/3</f>
        <v>2.7777777777777776E-2</v>
      </c>
      <c r="K32" s="36">
        <f t="shared" si="0"/>
        <v>0</v>
      </c>
      <c r="L32" s="37" t="s">
        <v>129</v>
      </c>
      <c r="M32" s="37" t="s">
        <v>130</v>
      </c>
      <c r="N32" s="37" t="s">
        <v>26</v>
      </c>
      <c r="O32" s="37" t="s">
        <v>229</v>
      </c>
      <c r="P32" s="92"/>
      <c r="Q32" s="93"/>
      <c r="R32" s="103"/>
      <c r="S32" s="94"/>
      <c r="T32" s="104"/>
      <c r="U32" s="13"/>
      <c r="V32" s="22"/>
    </row>
    <row r="33" spans="1:25" ht="174.75" customHeight="1" x14ac:dyDescent="0.3">
      <c r="A33" s="145" t="s">
        <v>131</v>
      </c>
      <c r="B33" s="138">
        <v>0.25</v>
      </c>
      <c r="C33" s="139">
        <f>SUM(K33:K49)</f>
        <v>0</v>
      </c>
      <c r="D33" s="140" t="s">
        <v>132</v>
      </c>
      <c r="E33" s="138">
        <v>0.25</v>
      </c>
      <c r="F33" s="143" t="s">
        <v>133</v>
      </c>
      <c r="G33" s="144">
        <f>$E$33/10</f>
        <v>2.5000000000000001E-2</v>
      </c>
      <c r="H33" s="140" t="s">
        <v>134</v>
      </c>
      <c r="I33" s="146" t="s">
        <v>135</v>
      </c>
      <c r="J33" s="63">
        <f>$G$33/2</f>
        <v>1.2500000000000001E-2</v>
      </c>
      <c r="K33" s="32">
        <f t="shared" si="0"/>
        <v>0</v>
      </c>
      <c r="L33" s="33" t="s">
        <v>136</v>
      </c>
      <c r="M33" s="33" t="s">
        <v>137</v>
      </c>
      <c r="N33" s="33" t="s">
        <v>26</v>
      </c>
      <c r="O33" s="33" t="s">
        <v>230</v>
      </c>
      <c r="P33" s="96"/>
      <c r="Q33" s="105"/>
      <c r="R33" s="106"/>
      <c r="S33" s="107"/>
      <c r="T33" s="108"/>
      <c r="V33" s="22"/>
    </row>
    <row r="34" spans="1:25" s="2" customFormat="1" ht="282.75" customHeight="1" x14ac:dyDescent="0.3">
      <c r="A34" s="124"/>
      <c r="B34" s="126"/>
      <c r="C34" s="116"/>
      <c r="D34" s="118"/>
      <c r="E34" s="126"/>
      <c r="F34" s="119"/>
      <c r="G34" s="121"/>
      <c r="H34" s="118"/>
      <c r="I34" s="147"/>
      <c r="J34" s="57">
        <f>$G$33/2</f>
        <v>1.2500000000000001E-2</v>
      </c>
      <c r="K34" s="32">
        <f t="shared" si="0"/>
        <v>0</v>
      </c>
      <c r="L34" s="20" t="s">
        <v>138</v>
      </c>
      <c r="M34" s="20" t="s">
        <v>139</v>
      </c>
      <c r="N34" s="20" t="s">
        <v>26</v>
      </c>
      <c r="O34" s="20" t="s">
        <v>231</v>
      </c>
      <c r="P34" s="66"/>
      <c r="Q34" s="72"/>
      <c r="R34" s="68"/>
      <c r="S34" s="71"/>
      <c r="T34" s="69"/>
      <c r="U34" s="23"/>
    </row>
    <row r="35" spans="1:25" s="2" customFormat="1" ht="195" customHeight="1" x14ac:dyDescent="0.3">
      <c r="A35" s="124"/>
      <c r="B35" s="126"/>
      <c r="C35" s="116"/>
      <c r="D35" s="118"/>
      <c r="E35" s="126"/>
      <c r="F35" s="119" t="s">
        <v>140</v>
      </c>
      <c r="G35" s="121">
        <f>$E$33/10</f>
        <v>2.5000000000000001E-2</v>
      </c>
      <c r="H35" s="118" t="s">
        <v>141</v>
      </c>
      <c r="I35" s="64" t="s">
        <v>142</v>
      </c>
      <c r="J35" s="57">
        <f>$G$35/2</f>
        <v>1.2500000000000001E-2</v>
      </c>
      <c r="K35" s="11">
        <f t="shared" ref="K35:K49" si="2">S35*J35/(100%)</f>
        <v>0</v>
      </c>
      <c r="L35" s="20" t="s">
        <v>143</v>
      </c>
      <c r="M35" s="20" t="s">
        <v>144</v>
      </c>
      <c r="N35" s="20" t="s">
        <v>26</v>
      </c>
      <c r="O35" s="20" t="s">
        <v>232</v>
      </c>
      <c r="P35" s="66"/>
      <c r="Q35" s="100"/>
      <c r="R35" s="68"/>
      <c r="S35" s="71"/>
      <c r="T35" s="69"/>
    </row>
    <row r="36" spans="1:25" ht="282" customHeight="1" x14ac:dyDescent="0.3">
      <c r="A36" s="124"/>
      <c r="B36" s="126"/>
      <c r="C36" s="116"/>
      <c r="D36" s="118"/>
      <c r="E36" s="126"/>
      <c r="F36" s="119"/>
      <c r="G36" s="121"/>
      <c r="H36" s="118"/>
      <c r="I36" s="64" t="s">
        <v>145</v>
      </c>
      <c r="J36" s="57">
        <f>$G$35/2</f>
        <v>1.2500000000000001E-2</v>
      </c>
      <c r="K36" s="39">
        <f t="shared" si="2"/>
        <v>0</v>
      </c>
      <c r="L36" s="20" t="s">
        <v>146</v>
      </c>
      <c r="M36" s="20" t="s">
        <v>147</v>
      </c>
      <c r="N36" s="20" t="s">
        <v>51</v>
      </c>
      <c r="O36" s="20" t="s">
        <v>233</v>
      </c>
      <c r="P36" s="66"/>
      <c r="Q36" s="71"/>
      <c r="R36" s="109"/>
      <c r="S36" s="91"/>
      <c r="T36" s="69"/>
      <c r="U36" s="27"/>
      <c r="V36" s="12"/>
      <c r="W36" s="2"/>
    </row>
    <row r="37" spans="1:25" ht="183" customHeight="1" x14ac:dyDescent="0.3">
      <c r="A37" s="124"/>
      <c r="B37" s="126"/>
      <c r="C37" s="116"/>
      <c r="D37" s="118"/>
      <c r="E37" s="126"/>
      <c r="F37" s="119" t="s">
        <v>148</v>
      </c>
      <c r="G37" s="121">
        <f>$E$33/10</f>
        <v>2.5000000000000001E-2</v>
      </c>
      <c r="H37" s="118" t="s">
        <v>149</v>
      </c>
      <c r="I37" s="118" t="s">
        <v>150</v>
      </c>
      <c r="J37" s="57">
        <f>$G$37/3</f>
        <v>8.3333333333333332E-3</v>
      </c>
      <c r="K37" s="11">
        <f t="shared" si="2"/>
        <v>0</v>
      </c>
      <c r="L37" s="20" t="s">
        <v>151</v>
      </c>
      <c r="M37" s="20" t="s">
        <v>152</v>
      </c>
      <c r="N37" s="20" t="s">
        <v>51</v>
      </c>
      <c r="O37" s="20" t="s">
        <v>234</v>
      </c>
      <c r="P37" s="66"/>
      <c r="Q37" s="91"/>
      <c r="R37" s="91"/>
      <c r="S37" s="71"/>
      <c r="T37" s="69"/>
      <c r="V37" s="12"/>
      <c r="W37" s="2"/>
    </row>
    <row r="38" spans="1:25" ht="191.25" customHeight="1" x14ac:dyDescent="0.3">
      <c r="A38" s="124"/>
      <c r="B38" s="126"/>
      <c r="C38" s="116"/>
      <c r="D38" s="118"/>
      <c r="E38" s="126"/>
      <c r="F38" s="119"/>
      <c r="G38" s="121"/>
      <c r="H38" s="118"/>
      <c r="I38" s="118"/>
      <c r="J38" s="57">
        <f>$G$37/3</f>
        <v>8.3333333333333332E-3</v>
      </c>
      <c r="K38" s="11">
        <f t="shared" ref="K38:K48" si="3">S38*J38/(100%)</f>
        <v>0</v>
      </c>
      <c r="L38" s="20" t="s">
        <v>153</v>
      </c>
      <c r="M38" s="20" t="s">
        <v>154</v>
      </c>
      <c r="N38" s="20" t="s">
        <v>51</v>
      </c>
      <c r="O38" s="20" t="s">
        <v>235</v>
      </c>
      <c r="P38" s="66"/>
      <c r="Q38" s="70"/>
      <c r="R38" s="91"/>
      <c r="S38" s="71"/>
      <c r="T38" s="69"/>
      <c r="V38" s="12"/>
      <c r="W38" s="26"/>
    </row>
    <row r="39" spans="1:25" ht="189.75" customHeight="1" x14ac:dyDescent="0.3">
      <c r="A39" s="124"/>
      <c r="B39" s="126"/>
      <c r="C39" s="116"/>
      <c r="D39" s="118"/>
      <c r="E39" s="126"/>
      <c r="F39" s="119"/>
      <c r="G39" s="121"/>
      <c r="H39" s="118"/>
      <c r="I39" s="118"/>
      <c r="J39" s="57">
        <f>$G$37/3</f>
        <v>8.3333333333333332E-3</v>
      </c>
      <c r="K39" s="39">
        <f t="shared" si="3"/>
        <v>0</v>
      </c>
      <c r="L39" s="20" t="s">
        <v>155</v>
      </c>
      <c r="M39" s="20" t="s">
        <v>156</v>
      </c>
      <c r="N39" s="20" t="s">
        <v>51</v>
      </c>
      <c r="O39" s="20" t="s">
        <v>236</v>
      </c>
      <c r="P39" s="66"/>
      <c r="Q39" s="74"/>
      <c r="R39" s="91"/>
      <c r="S39" s="71"/>
      <c r="T39" s="110"/>
      <c r="V39" s="12"/>
      <c r="W39" s="23"/>
    </row>
    <row r="40" spans="1:25" ht="409.5" customHeight="1" x14ac:dyDescent="0.3">
      <c r="A40" s="124"/>
      <c r="B40" s="126"/>
      <c r="C40" s="116"/>
      <c r="D40" s="118"/>
      <c r="E40" s="126"/>
      <c r="F40" s="119" t="s">
        <v>157</v>
      </c>
      <c r="G40" s="121">
        <f>$E$33/10</f>
        <v>2.5000000000000001E-2</v>
      </c>
      <c r="H40" s="118" t="s">
        <v>158</v>
      </c>
      <c r="I40" s="118" t="s">
        <v>159</v>
      </c>
      <c r="J40" s="57">
        <f>$G$40/2</f>
        <v>1.2500000000000001E-2</v>
      </c>
      <c r="K40" s="11">
        <f t="shared" si="3"/>
        <v>0</v>
      </c>
      <c r="L40" s="20" t="s">
        <v>160</v>
      </c>
      <c r="M40" s="20" t="s">
        <v>161</v>
      </c>
      <c r="N40" s="20" t="s">
        <v>51</v>
      </c>
      <c r="O40" s="20" t="s">
        <v>237</v>
      </c>
      <c r="P40" s="66"/>
      <c r="Q40" s="74"/>
      <c r="R40" s="91"/>
      <c r="S40" s="71"/>
      <c r="T40" s="73"/>
      <c r="V40" s="12"/>
      <c r="W40" s="53"/>
      <c r="Y40" s="52"/>
    </row>
    <row r="41" spans="1:25" s="2" customFormat="1" ht="384.75" customHeight="1" x14ac:dyDescent="0.3">
      <c r="A41" s="124"/>
      <c r="B41" s="126"/>
      <c r="C41" s="116"/>
      <c r="D41" s="118"/>
      <c r="E41" s="126"/>
      <c r="F41" s="119"/>
      <c r="G41" s="121"/>
      <c r="H41" s="118"/>
      <c r="I41" s="118"/>
      <c r="J41" s="57">
        <f>$G$40/2</f>
        <v>1.2500000000000001E-2</v>
      </c>
      <c r="K41" s="11">
        <f t="shared" si="3"/>
        <v>0</v>
      </c>
      <c r="L41" s="20" t="s">
        <v>162</v>
      </c>
      <c r="M41" s="20" t="s">
        <v>163</v>
      </c>
      <c r="N41" s="20" t="s">
        <v>51</v>
      </c>
      <c r="O41" s="20" t="s">
        <v>164</v>
      </c>
      <c r="P41" s="66"/>
      <c r="Q41" s="71"/>
      <c r="R41" s="68"/>
      <c r="S41" s="68"/>
      <c r="T41" s="111"/>
      <c r="W41" s="26"/>
    </row>
    <row r="42" spans="1:25" ht="153" customHeight="1" x14ac:dyDescent="0.3">
      <c r="A42" s="124"/>
      <c r="B42" s="126"/>
      <c r="C42" s="116"/>
      <c r="D42" s="118"/>
      <c r="E42" s="126"/>
      <c r="F42" s="119" t="s">
        <v>165</v>
      </c>
      <c r="G42" s="121">
        <f>$E$33/10</f>
        <v>2.5000000000000001E-2</v>
      </c>
      <c r="H42" s="118" t="s">
        <v>166</v>
      </c>
      <c r="I42" s="118" t="s">
        <v>167</v>
      </c>
      <c r="J42" s="57">
        <f>$G$42/3</f>
        <v>8.3333333333333332E-3</v>
      </c>
      <c r="K42" s="11">
        <f t="shared" si="3"/>
        <v>0</v>
      </c>
      <c r="L42" s="20" t="s">
        <v>168</v>
      </c>
      <c r="M42" s="20" t="s">
        <v>169</v>
      </c>
      <c r="N42" s="20" t="s">
        <v>26</v>
      </c>
      <c r="O42" s="20" t="s">
        <v>170</v>
      </c>
      <c r="P42" s="66"/>
      <c r="Q42" s="71"/>
      <c r="R42" s="71"/>
      <c r="S42" s="71"/>
      <c r="T42" s="69"/>
      <c r="V42" s="12"/>
      <c r="W42" s="2"/>
    </row>
    <row r="43" spans="1:25" ht="386.25" customHeight="1" x14ac:dyDescent="0.3">
      <c r="A43" s="124"/>
      <c r="B43" s="126"/>
      <c r="C43" s="116"/>
      <c r="D43" s="118"/>
      <c r="E43" s="126"/>
      <c r="F43" s="119"/>
      <c r="G43" s="121"/>
      <c r="H43" s="118"/>
      <c r="I43" s="118"/>
      <c r="J43" s="57">
        <f>$G$42/3</f>
        <v>8.3333333333333332E-3</v>
      </c>
      <c r="K43" s="11">
        <f t="shared" si="3"/>
        <v>0</v>
      </c>
      <c r="L43" s="20" t="s">
        <v>171</v>
      </c>
      <c r="M43" s="20" t="s">
        <v>172</v>
      </c>
      <c r="N43" s="20" t="s">
        <v>51</v>
      </c>
      <c r="O43" s="20" t="s">
        <v>173</v>
      </c>
      <c r="P43" s="66"/>
      <c r="Q43" s="71"/>
      <c r="R43" s="71"/>
      <c r="S43" s="71"/>
      <c r="T43" s="111"/>
      <c r="V43" s="12"/>
      <c r="W43" s="2"/>
    </row>
    <row r="44" spans="1:25" ht="265.5" customHeight="1" x14ac:dyDescent="0.3">
      <c r="A44" s="124"/>
      <c r="B44" s="126"/>
      <c r="C44" s="116"/>
      <c r="D44" s="118"/>
      <c r="E44" s="126"/>
      <c r="F44" s="119"/>
      <c r="G44" s="121"/>
      <c r="H44" s="118"/>
      <c r="I44" s="118"/>
      <c r="J44" s="57">
        <f>$G$42/3</f>
        <v>8.3333333333333332E-3</v>
      </c>
      <c r="K44" s="11">
        <f t="shared" si="3"/>
        <v>0</v>
      </c>
      <c r="L44" s="20" t="s">
        <v>174</v>
      </c>
      <c r="M44" s="20" t="s">
        <v>175</v>
      </c>
      <c r="N44" s="20" t="s">
        <v>51</v>
      </c>
      <c r="O44" s="20" t="s">
        <v>238</v>
      </c>
      <c r="P44" s="66"/>
      <c r="Q44" s="71"/>
      <c r="R44" s="71"/>
      <c r="S44" s="71"/>
      <c r="T44" s="69"/>
      <c r="U44" s="28"/>
      <c r="V44" s="12"/>
      <c r="W44" s="2"/>
    </row>
    <row r="45" spans="1:25" ht="263.25" customHeight="1" x14ac:dyDescent="0.3">
      <c r="A45" s="124"/>
      <c r="B45" s="126"/>
      <c r="C45" s="116"/>
      <c r="D45" s="118"/>
      <c r="E45" s="126"/>
      <c r="F45" s="56" t="s">
        <v>176</v>
      </c>
      <c r="G45" s="57">
        <f>$E$33/10</f>
        <v>2.5000000000000001E-2</v>
      </c>
      <c r="H45" s="55" t="s">
        <v>177</v>
      </c>
      <c r="I45" s="55" t="s">
        <v>178</v>
      </c>
      <c r="J45" s="57">
        <f>$G$45</f>
        <v>2.5000000000000001E-2</v>
      </c>
      <c r="K45" s="11">
        <f t="shared" si="3"/>
        <v>0</v>
      </c>
      <c r="L45" s="20" t="s">
        <v>179</v>
      </c>
      <c r="M45" s="20" t="s">
        <v>180</v>
      </c>
      <c r="N45" s="20" t="s">
        <v>51</v>
      </c>
      <c r="O45" s="20" t="s">
        <v>239</v>
      </c>
      <c r="P45" s="66"/>
      <c r="Q45" s="74"/>
      <c r="R45" s="71"/>
      <c r="S45" s="71"/>
      <c r="T45" s="69"/>
      <c r="V45" s="13"/>
      <c r="W45" s="26"/>
    </row>
    <row r="46" spans="1:25" s="2" customFormat="1" ht="162.75" x14ac:dyDescent="0.3">
      <c r="A46" s="124"/>
      <c r="B46" s="126"/>
      <c r="C46" s="116"/>
      <c r="D46" s="118"/>
      <c r="E46" s="126"/>
      <c r="F46" s="56" t="s">
        <v>181</v>
      </c>
      <c r="G46" s="57">
        <f>$E$33/10</f>
        <v>2.5000000000000001E-2</v>
      </c>
      <c r="H46" s="55" t="s">
        <v>182</v>
      </c>
      <c r="I46" s="55" t="s">
        <v>183</v>
      </c>
      <c r="J46" s="57">
        <f>$G$46</f>
        <v>2.5000000000000001E-2</v>
      </c>
      <c r="K46" s="11">
        <f t="shared" si="3"/>
        <v>0</v>
      </c>
      <c r="L46" s="20" t="s">
        <v>184</v>
      </c>
      <c r="M46" s="20" t="s">
        <v>185</v>
      </c>
      <c r="N46" s="20" t="s">
        <v>51</v>
      </c>
      <c r="O46" s="20" t="s">
        <v>240</v>
      </c>
      <c r="P46" s="66"/>
      <c r="Q46" s="72"/>
      <c r="R46" s="71"/>
      <c r="S46" s="71"/>
      <c r="T46" s="112"/>
      <c r="U46" s="26"/>
      <c r="W46" s="26"/>
    </row>
    <row r="47" spans="1:25" ht="172.5" customHeight="1" x14ac:dyDescent="0.3">
      <c r="A47" s="124"/>
      <c r="B47" s="126"/>
      <c r="C47" s="116"/>
      <c r="D47" s="118"/>
      <c r="E47" s="126"/>
      <c r="F47" s="56" t="s">
        <v>186</v>
      </c>
      <c r="G47" s="57">
        <f>$E$33/10</f>
        <v>2.5000000000000001E-2</v>
      </c>
      <c r="H47" s="55" t="s">
        <v>187</v>
      </c>
      <c r="I47" s="25" t="s">
        <v>188</v>
      </c>
      <c r="J47" s="57">
        <f>$G$47</f>
        <v>2.5000000000000001E-2</v>
      </c>
      <c r="K47" s="11">
        <f t="shared" si="3"/>
        <v>0</v>
      </c>
      <c r="L47" s="20" t="s">
        <v>189</v>
      </c>
      <c r="M47" s="20" t="s">
        <v>190</v>
      </c>
      <c r="N47" s="20" t="s">
        <v>51</v>
      </c>
      <c r="O47" s="20" t="s">
        <v>241</v>
      </c>
      <c r="P47" s="66"/>
      <c r="Q47" s="70"/>
      <c r="R47" s="71"/>
      <c r="S47" s="71"/>
      <c r="T47" s="110"/>
      <c r="V47" s="12"/>
      <c r="W47" s="2"/>
    </row>
    <row r="48" spans="1:25" ht="176.25" customHeight="1" x14ac:dyDescent="0.3">
      <c r="A48" s="124"/>
      <c r="B48" s="126"/>
      <c r="C48" s="116"/>
      <c r="D48" s="118"/>
      <c r="E48" s="126"/>
      <c r="F48" s="56" t="s">
        <v>191</v>
      </c>
      <c r="G48" s="57">
        <f>$E$33/10</f>
        <v>2.5000000000000001E-2</v>
      </c>
      <c r="H48" s="55" t="s">
        <v>192</v>
      </c>
      <c r="I48" s="25" t="s">
        <v>193</v>
      </c>
      <c r="J48" s="57">
        <f>$G$48</f>
        <v>2.5000000000000001E-2</v>
      </c>
      <c r="K48" s="11">
        <f t="shared" si="3"/>
        <v>0</v>
      </c>
      <c r="L48" s="20" t="s">
        <v>194</v>
      </c>
      <c r="M48" s="20" t="s">
        <v>190</v>
      </c>
      <c r="N48" s="20" t="s">
        <v>51</v>
      </c>
      <c r="O48" s="20" t="s">
        <v>242</v>
      </c>
      <c r="P48" s="66"/>
      <c r="Q48" s="70"/>
      <c r="R48" s="71"/>
      <c r="S48" s="71"/>
      <c r="T48" s="111"/>
      <c r="V48" s="12"/>
      <c r="W48" s="2"/>
    </row>
    <row r="49" spans="1:23" ht="290.25" customHeight="1" thickBot="1" x14ac:dyDescent="0.35">
      <c r="A49" s="124"/>
      <c r="B49" s="126"/>
      <c r="C49" s="116"/>
      <c r="D49" s="118"/>
      <c r="E49" s="126"/>
      <c r="F49" s="56" t="s">
        <v>195</v>
      </c>
      <c r="G49" s="57">
        <f>$E$33/10</f>
        <v>2.5000000000000001E-2</v>
      </c>
      <c r="H49" s="55" t="s">
        <v>196</v>
      </c>
      <c r="I49" s="55" t="s">
        <v>197</v>
      </c>
      <c r="J49" s="57">
        <f>$G$49</f>
        <v>2.5000000000000001E-2</v>
      </c>
      <c r="K49" s="36">
        <f t="shared" si="2"/>
        <v>0</v>
      </c>
      <c r="L49" s="20" t="s">
        <v>198</v>
      </c>
      <c r="M49" s="20" t="s">
        <v>199</v>
      </c>
      <c r="N49" s="20" t="s">
        <v>51</v>
      </c>
      <c r="O49" s="20" t="s">
        <v>243</v>
      </c>
      <c r="P49" s="66"/>
      <c r="Q49" s="74"/>
      <c r="R49" s="71"/>
      <c r="S49" s="71"/>
      <c r="T49" s="69"/>
      <c r="V49" s="12"/>
      <c r="W49" s="2"/>
    </row>
    <row r="54" spans="1:23" x14ac:dyDescent="0.3">
      <c r="V54" s="14"/>
    </row>
  </sheetData>
  <sheetProtection algorithmName="SHA-512" hashValue="WYlQJuAuu1UIWzfKgidGxMBiJNAqboD6eLpnzDbzthleqyw59Fg5fiqOCOWzjxtJ5cwKcrZPEFYns7XjudOCEw==" saltValue="RWD3p2ix2TkxJF6738jLmQ==" spinCount="100000" sheet="1" objects="1" scenarios="1"/>
  <autoFilter ref="A5:A49" xr:uid="{00000000-0009-0000-0000-000000000000}"/>
  <mergeCells count="69">
    <mergeCell ref="A3:T3"/>
    <mergeCell ref="A4:T4"/>
    <mergeCell ref="A2:T2"/>
    <mergeCell ref="F42:F44"/>
    <mergeCell ref="G42:G44"/>
    <mergeCell ref="H42:H44"/>
    <mergeCell ref="I42:I44"/>
    <mergeCell ref="I37:I39"/>
    <mergeCell ref="F40:F41"/>
    <mergeCell ref="G40:G41"/>
    <mergeCell ref="H40:H41"/>
    <mergeCell ref="I40:I41"/>
    <mergeCell ref="F37:F39"/>
    <mergeCell ref="G37:G39"/>
    <mergeCell ref="H37:H39"/>
    <mergeCell ref="G33:G34"/>
    <mergeCell ref="H33:H34"/>
    <mergeCell ref="I33:I34"/>
    <mergeCell ref="F35:F36"/>
    <mergeCell ref="G35:G36"/>
    <mergeCell ref="H35:H36"/>
    <mergeCell ref="F33:F34"/>
    <mergeCell ref="A33:A49"/>
    <mergeCell ref="B33:B49"/>
    <mergeCell ref="C33:C49"/>
    <mergeCell ref="D33:D49"/>
    <mergeCell ref="E33:E49"/>
    <mergeCell ref="F30:F32"/>
    <mergeCell ref="G30:G32"/>
    <mergeCell ref="H30:H32"/>
    <mergeCell ref="I23:I26"/>
    <mergeCell ref="F23:F26"/>
    <mergeCell ref="G23:G26"/>
    <mergeCell ref="H23:H26"/>
    <mergeCell ref="F27:F29"/>
    <mergeCell ref="G27:G29"/>
    <mergeCell ref="H27:H29"/>
    <mergeCell ref="A23:A32"/>
    <mergeCell ref="B23:B32"/>
    <mergeCell ref="C23:C32"/>
    <mergeCell ref="D23:D32"/>
    <mergeCell ref="E23:E32"/>
    <mergeCell ref="A15:A22"/>
    <mergeCell ref="B15:B22"/>
    <mergeCell ref="C15:C22"/>
    <mergeCell ref="D15:D22"/>
    <mergeCell ref="E15:E22"/>
    <mergeCell ref="F18:F19"/>
    <mergeCell ref="G18:G19"/>
    <mergeCell ref="H18:H19"/>
    <mergeCell ref="F16:F17"/>
    <mergeCell ref="G16:G17"/>
    <mergeCell ref="H16:H17"/>
    <mergeCell ref="A1:T1"/>
    <mergeCell ref="C6:C14"/>
    <mergeCell ref="I11:I12"/>
    <mergeCell ref="F13:F14"/>
    <mergeCell ref="G13:G14"/>
    <mergeCell ref="H13:H14"/>
    <mergeCell ref="F6:F10"/>
    <mergeCell ref="G6:G10"/>
    <mergeCell ref="H6:H10"/>
    <mergeCell ref="F11:F12"/>
    <mergeCell ref="G11:G12"/>
    <mergeCell ref="H11:H12"/>
    <mergeCell ref="A6:A14"/>
    <mergeCell ref="B6:B14"/>
    <mergeCell ref="E6:E14"/>
    <mergeCell ref="D6:D14"/>
  </mergeCells>
  <hyperlinks>
    <hyperlink ref="A4" r:id="rId1" xr:uid="{40077E6B-3BB0-4ED2-BBA8-A5F0796F6E68}"/>
    <hyperlink ref="A3" r:id="rId2" xr:uid="{804E48AA-00C3-4DF2-999F-3FDD294662F6}"/>
  </hyperlinks>
  <pageMargins left="0.7" right="0.7" top="0.75" bottom="0.75" header="0.3" footer="0.3"/>
  <pageSetup scale="14" fitToHeight="6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7F346-6F1A-461F-99F0-0222F2A83D82}">
  <sheetPr codeName="Hoja1"/>
  <dimension ref="A1:I10"/>
  <sheetViews>
    <sheetView workbookViewId="0">
      <selection activeCell="E1" sqref="E1"/>
    </sheetView>
  </sheetViews>
  <sheetFormatPr baseColWidth="10" defaultColWidth="11.42578125" defaultRowHeight="15" x14ac:dyDescent="0.25"/>
  <cols>
    <col min="3" max="3" width="17.28515625" customWidth="1"/>
    <col min="4" max="4" width="18" customWidth="1"/>
    <col min="5" max="5" width="28.85546875" customWidth="1"/>
    <col min="6" max="6" width="22.85546875" customWidth="1"/>
  </cols>
  <sheetData>
    <row r="1" spans="1:9" ht="33" customHeight="1" x14ac:dyDescent="0.25">
      <c r="A1" s="154" t="s">
        <v>200</v>
      </c>
      <c r="B1" s="154"/>
      <c r="C1" s="154"/>
      <c r="D1" s="46" t="s">
        <v>201</v>
      </c>
      <c r="E1" s="45" t="s">
        <v>244</v>
      </c>
      <c r="F1" s="45" t="s">
        <v>245</v>
      </c>
    </row>
    <row r="2" spans="1:9" ht="15.75" x14ac:dyDescent="0.25">
      <c r="A2" s="155" t="s">
        <v>202</v>
      </c>
      <c r="B2" s="155"/>
      <c r="C2" s="155"/>
      <c r="D2" s="47">
        <f>'SEGUIM POA 2022 - I TRIM '!B6</f>
        <v>0.25</v>
      </c>
      <c r="E2" s="48">
        <f>100%*(('SEGUIM POA 2022 - I TRIM '!R6*'SEGUIM POA 2022 - I TRIM '!J6/(100%))+('SEGUIM POA 2022 - I TRIM '!R7*'SEGUIM POA 2022 - I TRIM '!J7/(100%))+('SEGUIM POA 2022 - I TRIM '!R8*'SEGUIM POA 2022 - I TRIM '!J8/(100%))+('SEGUIM POA 2022 - I TRIM '!R9*'SEGUIM POA 2022 - I TRIM '!J9/(100%))+('SEGUIM POA 2022 - I TRIM '!R10*'SEGUIM POA 2022 - I TRIM '!J10/(100%))+('SEGUIM POA 2022 - I TRIM '!R11*'SEGUIM POA 2022 - I TRIM '!J11/(100%))+('SEGUIM POA 2022 - I TRIM '!R12*'SEGUIM POA 2022 - I TRIM '!J12/(100%))+('SEGUIM POA 2022 - I TRIM '!R13*'SEGUIM POA 2022 - I TRIM '!J13/(100%))+('SEGUIM POA 2022 - I TRIM '!R14*'SEGUIM POA 2022 - I TRIM '!J14/(100%)))/D2</f>
        <v>0</v>
      </c>
      <c r="F2" s="49">
        <f>'SEGUIM POA 2022 - I TRIM '!C6</f>
        <v>0</v>
      </c>
      <c r="H2" s="21"/>
    </row>
    <row r="3" spans="1:9" ht="15.75" x14ac:dyDescent="0.25">
      <c r="A3" s="155" t="s">
        <v>56</v>
      </c>
      <c r="B3" s="155"/>
      <c r="C3" s="155"/>
      <c r="D3" s="50">
        <f>'SEGUIM POA 2022 - I TRIM '!B15</f>
        <v>0.25</v>
      </c>
      <c r="E3" s="48">
        <f>100%*(('SEGUIM POA 2022 - I TRIM '!R15*'SEGUIM POA 2022 - I TRIM '!J15/(100%))+('SEGUIM POA 2022 - I TRIM '!R16*'SEGUIM POA 2022 - I TRIM '!J16/(100%))+('SEGUIM POA 2022 - I TRIM '!R17*'SEGUIM POA 2022 - I TRIM '!J17/(100%))+('SEGUIM POA 2022 - I TRIM '!R18*'SEGUIM POA 2022 - I TRIM '!J18/(100%))+('SEGUIM POA 2022 - I TRIM '!R19*'SEGUIM POA 2022 - I TRIM '!J19/(100%))+('SEGUIM POA 2022 - I TRIM '!R20*'SEGUIM POA 2022 - I TRIM '!J20/(100%))+('SEGUIM POA 2022 - I TRIM '!R21*'SEGUIM POA 2022 - I TRIM '!J21/(100%))+('SEGUIM POA 2022 - I TRIM '!R22*'SEGUIM POA 2022 - I TRIM '!J22/(100%)))/D3</f>
        <v>0</v>
      </c>
      <c r="F3" s="51">
        <f>+'SEGUIM POA 2022 - I TRIM '!C15</f>
        <v>0</v>
      </c>
      <c r="H3" s="21"/>
    </row>
    <row r="4" spans="1:9" ht="15.75" x14ac:dyDescent="0.25">
      <c r="A4" s="155" t="s">
        <v>96</v>
      </c>
      <c r="B4" s="155"/>
      <c r="C4" s="155"/>
      <c r="D4" s="47">
        <f>'SEGUIM POA 2022 - I TRIM '!B23</f>
        <v>0.25</v>
      </c>
      <c r="E4" s="48">
        <f>100%*(('SEGUIM POA 2022 - I TRIM '!R23*'SEGUIM POA 2022 - I TRIM '!J23/(100%))+('SEGUIM POA 2022 - I TRIM '!R24*'SEGUIM POA 2022 - I TRIM '!J24/(100%))+('SEGUIM POA 2022 - I TRIM '!R25*'SEGUIM POA 2022 - I TRIM '!J25/(100%))+('SEGUIM POA 2022 - I TRIM '!R26*'SEGUIM POA 2022 - I TRIM '!J26/(100%))+('SEGUIM POA 2022 - I TRIM '!R27*'SEGUIM POA 2022 - I TRIM '!J27/(100%))+('SEGUIM POA 2022 - I TRIM '!R28*'SEGUIM POA 2022 - I TRIM '!J28/(100%))+('SEGUIM POA 2022 - I TRIM '!R29*'SEGUIM POA 2022 - I TRIM '!J29/(100%))+('SEGUIM POA 2022 - I TRIM '!R30*'SEGUIM POA 2022 - I TRIM '!J30/(100%))+('SEGUIM POA 2022 - I TRIM '!R31*'SEGUIM POA 2022 - I TRIM '!J31/(100%))+('SEGUIM POA 2022 - I TRIM '!R32*'SEGUIM POA 2022 - I TRIM '!J32/(100%)))/D4</f>
        <v>0</v>
      </c>
      <c r="F4" s="49">
        <f>+'SEGUIM POA 2022 - I TRIM '!C23</f>
        <v>0</v>
      </c>
      <c r="H4" s="21"/>
    </row>
    <row r="5" spans="1:9" ht="15.75" x14ac:dyDescent="0.25">
      <c r="A5" s="155" t="s">
        <v>131</v>
      </c>
      <c r="B5" s="155"/>
      <c r="C5" s="155"/>
      <c r="D5" s="47">
        <f>'SEGUIM POA 2022 - I TRIM '!B33</f>
        <v>0.25</v>
      </c>
      <c r="E5" s="48">
        <f>100%*(('SEGUIM POA 2022 - I TRIM '!R33*'SEGUIM POA 2022 - I TRIM '!J33/(100%))+('SEGUIM POA 2022 - I TRIM '!R34*'SEGUIM POA 2022 - I TRIM '!J34/(100%))+('SEGUIM POA 2022 - I TRIM '!R35*'SEGUIM POA 2022 - I TRIM '!J35/(100%))+('SEGUIM POA 2022 - I TRIM '!R36*'SEGUIM POA 2022 - I TRIM '!J36/(100%))+('SEGUIM POA 2022 - I TRIM '!R37*'SEGUIM POA 2022 - I TRIM '!J37/(100%))+('SEGUIM POA 2022 - I TRIM '!R38*'SEGUIM POA 2022 - I TRIM '!J38/(100%))+('SEGUIM POA 2022 - I TRIM '!R39*'SEGUIM POA 2022 - I TRIM '!J39/(100%))+('SEGUIM POA 2022 - I TRIM '!R40*'SEGUIM POA 2022 - I TRIM '!J40/(100%))+('SEGUIM POA 2022 - I TRIM '!R41*'SEGUIM POA 2022 - I TRIM '!J41/(100%))+('SEGUIM POA 2022 - I TRIM '!R42*'SEGUIM POA 2022 - I TRIM '!J42/(100%))+('SEGUIM POA 2022 - I TRIM '!R43*'SEGUIM POA 2022 - I TRIM '!J43/(100%))+('SEGUIM POA 2022 - I TRIM '!R44*'SEGUIM POA 2022 - I TRIM '!J44/(100%))+('SEGUIM POA 2022 - I TRIM '!R45*'SEGUIM POA 2022 - I TRIM '!J45/(100%))+('SEGUIM POA 2022 - I TRIM '!R46*'SEGUIM POA 2022 - I TRIM '!J46/(100%))+('SEGUIM POA 2022 - I TRIM '!R47*'SEGUIM POA 2022 - I TRIM '!J47/(100%))+('SEGUIM POA 2022 - I TRIM '!R48*'SEGUIM POA 2022 - I TRIM '!J48/(100%))+('SEGUIM POA 2022 - I TRIM '!R49*'SEGUIM POA 2022 - I TRIM '!J49/(100%)))/D5</f>
        <v>0</v>
      </c>
      <c r="F5" s="49">
        <f>+'SEGUIM POA 2022 - I TRIM '!C33</f>
        <v>0</v>
      </c>
      <c r="H5" s="21"/>
      <c r="I5" t="s">
        <v>203</v>
      </c>
    </row>
    <row r="6" spans="1:9" ht="15.75" x14ac:dyDescent="0.25">
      <c r="A6" s="156" t="s">
        <v>204</v>
      </c>
      <c r="B6" s="156"/>
      <c r="C6" s="156"/>
      <c r="D6" s="47"/>
      <c r="E6" s="48"/>
      <c r="F6" s="49">
        <f>1-(F2+F3+F4+F5)</f>
        <v>1</v>
      </c>
      <c r="H6" s="21"/>
    </row>
    <row r="7" spans="1:9" ht="15.75" x14ac:dyDescent="0.25">
      <c r="A7" s="153" t="s">
        <v>205</v>
      </c>
      <c r="B7" s="153"/>
      <c r="C7" s="153"/>
      <c r="D7" s="44">
        <f>SUM(D2:D5)</f>
        <v>1</v>
      </c>
      <c r="E7" s="43"/>
      <c r="F7" s="44">
        <f>SUM(F2:F5)</f>
        <v>0</v>
      </c>
    </row>
    <row r="10" spans="1:9" x14ac:dyDescent="0.25">
      <c r="F10" s="18"/>
    </row>
  </sheetData>
  <mergeCells count="7">
    <mergeCell ref="A7:C7"/>
    <mergeCell ref="A1:C1"/>
    <mergeCell ref="A2:C2"/>
    <mergeCell ref="A3:C3"/>
    <mergeCell ref="A4:C4"/>
    <mergeCell ref="A5:C5"/>
    <mergeCell ref="A6:C6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DE1BA47FFE317418A9AD08CB727067C" ma:contentTypeVersion="13" ma:contentTypeDescription="Crear nuevo documento." ma:contentTypeScope="" ma:versionID="193061e418d5d956651e6b8c20babd2e">
  <xsd:schema xmlns:xsd="http://www.w3.org/2001/XMLSchema" xmlns:xs="http://www.w3.org/2001/XMLSchema" xmlns:p="http://schemas.microsoft.com/office/2006/metadata/properties" xmlns:ns2="35cf5eb4-a60a-4cc2-a41c-0a42f00083c4" xmlns:ns3="aa01f173-6c37-436e-a05a-5a21c295382e" targetNamespace="http://schemas.microsoft.com/office/2006/metadata/properties" ma:root="true" ma:fieldsID="a75253e0e067ccc25ceed9dd24b4da1d" ns2:_="" ns3:_="">
    <xsd:import namespace="35cf5eb4-a60a-4cc2-a41c-0a42f00083c4"/>
    <xsd:import namespace="aa01f173-6c37-436e-a05a-5a21c29538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cf5eb4-a60a-4cc2-a41c-0a42f00083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01f173-6c37-436e-a05a-5a21c295382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EF654E-5722-425C-B470-A05EFF4A6B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cf5eb4-a60a-4cc2-a41c-0a42f00083c4"/>
    <ds:schemaRef ds:uri="aa01f173-6c37-436e-a05a-5a21c29538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9DE8837-29C9-443E-A13D-78673A1FB55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05A06C2-3567-4B04-935D-31F53A59E9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SEGUIM POA 2022 - I TRIM </vt:lpstr>
      <vt:lpstr>Resultados Perspectiva</vt:lpstr>
      <vt:lpstr>'SEGUIM POA 2022 - I TRIM 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Miguel Angel Corredor Herrera</dc:creator>
  <cp:keywords/>
  <dc:description/>
  <cp:lastModifiedBy>Tata</cp:lastModifiedBy>
  <cp:revision/>
  <cp:lastPrinted>2021-10-26T20:26:08Z</cp:lastPrinted>
  <dcterms:created xsi:type="dcterms:W3CDTF">2018-02-13T16:58:03Z</dcterms:created>
  <dcterms:modified xsi:type="dcterms:W3CDTF">2022-01-29T02:29:50Z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0x0101007DE1BA47FFE317418A9AD08CB727067C</vt:lpwstr>
  </property>
</Properties>
</file>