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Tata\Desktop\MATRIZ DE RIESGOS\"/>
    </mc:Choice>
  </mc:AlternateContent>
  <xr:revisionPtr revIDLastSave="0" documentId="13_ncr:1_{84D4A802-28AC-40F3-9306-58B5497887F8}" xr6:coauthVersionLast="45" xr6:coauthVersionMax="45" xr10:uidLastSave="{00000000-0000-0000-0000-000000000000}"/>
  <workbookProtection workbookAlgorithmName="SHA-512" workbookHashValue="c+Mmg6mgMynRtt0iKy1NXa9H3KnSuwhOW0fQJ6B2aV/yKhiSfQSlBawyuJpe0FCORsxm/cYxhypTmYX60awRAg==" workbookSaltValue="+Fo/GtZxq+HDe0TSWTdjDA==" workbookSpinCount="100000" lockStructure="1"/>
  <bookViews>
    <workbookView xWindow="-120" yWindow="-120" windowWidth="20730" windowHeight="11160" tabRatio="632" xr2:uid="{00000000-000D-0000-FFFF-FFFF00000000}"/>
  </bookViews>
  <sheets>
    <sheet name="INSTRUCTIVO MATRIZ RIESGOS" sheetId="5" r:id="rId1"/>
    <sheet name="MATRIZ RIESGOS 2020" sheetId="8" r:id="rId2"/>
    <sheet name="INFORME RIESGOS" sheetId="6" r:id="rId3"/>
  </sheets>
  <definedNames>
    <definedName name="_xlnm._FilterDatabase" localSheetId="2" hidden="1">'INFORME RIESGOS'!$A$2:$X$21</definedName>
    <definedName name="_xlnm._FilterDatabase" localSheetId="1" hidden="1">'MATRIZ RIESGOS 2020'!$A$5:$AM$96</definedName>
    <definedName name="_xlnm.Print_Area" localSheetId="0">'INSTRUCTIVO MATRIZ RIESGOS'!$A$1:$Q$238</definedName>
    <definedName name="_xlnm.Print_Area" localSheetId="1">'MATRIZ RIESGOS 2020'!$A$1:$AM$96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6" l="1"/>
  <c r="I42" i="6"/>
  <c r="G42" i="6"/>
  <c r="E42" i="6"/>
  <c r="C42" i="6"/>
  <c r="J41" i="6"/>
  <c r="I41" i="6"/>
  <c r="G41" i="6"/>
  <c r="E41" i="6"/>
  <c r="C41" i="6"/>
  <c r="J40" i="6"/>
  <c r="I40" i="6"/>
  <c r="G40" i="6"/>
  <c r="E40" i="6"/>
  <c r="C40" i="6"/>
  <c r="J39" i="6"/>
  <c r="I39" i="6"/>
  <c r="G39" i="6"/>
  <c r="E39" i="6"/>
  <c r="C39" i="6"/>
  <c r="J38" i="6"/>
  <c r="I38" i="6"/>
  <c r="G38" i="6"/>
  <c r="E38" i="6"/>
  <c r="C38" i="6"/>
  <c r="K31" i="6"/>
  <c r="K30" i="6"/>
  <c r="K29" i="6"/>
  <c r="K28" i="6"/>
  <c r="J31" i="6"/>
  <c r="J30" i="6"/>
  <c r="J29" i="6"/>
  <c r="J28" i="6"/>
  <c r="I31" i="6"/>
  <c r="I30" i="6"/>
  <c r="I29" i="6"/>
  <c r="I28" i="6"/>
  <c r="H31" i="6"/>
  <c r="H30" i="6"/>
  <c r="H29" i="6"/>
  <c r="H28" i="6"/>
  <c r="G31" i="6"/>
  <c r="G30" i="6"/>
  <c r="G29" i="6"/>
  <c r="G28" i="6"/>
  <c r="W3" i="6"/>
  <c r="V3" i="6"/>
  <c r="U3" i="6"/>
  <c r="T3" i="6"/>
  <c r="M93" i="8"/>
  <c r="N93" i="8"/>
  <c r="M94" i="8"/>
  <c r="N94" i="8"/>
  <c r="M95" i="8"/>
  <c r="N95" i="8"/>
  <c r="M96" i="8"/>
  <c r="N96" i="8"/>
  <c r="W20" i="6"/>
  <c r="V20" i="6"/>
  <c r="U20" i="6"/>
  <c r="T20" i="6"/>
  <c r="S20" i="6"/>
  <c r="R20" i="6"/>
  <c r="Q20" i="6"/>
  <c r="P20" i="6"/>
  <c r="O20" i="6"/>
  <c r="N20" i="6"/>
  <c r="M20" i="6"/>
  <c r="L20" i="6"/>
  <c r="K20" i="6"/>
  <c r="J20" i="6"/>
  <c r="I20" i="6"/>
  <c r="H20" i="6"/>
  <c r="G20" i="6"/>
  <c r="F20" i="6"/>
  <c r="E20" i="6"/>
  <c r="D20" i="6"/>
  <c r="C20" i="6"/>
  <c r="M80" i="8"/>
  <c r="N80" i="8"/>
  <c r="M81" i="8"/>
  <c r="N81" i="8"/>
  <c r="M82" i="8"/>
  <c r="N82" i="8"/>
  <c r="M83" i="8"/>
  <c r="N83" i="8"/>
  <c r="W19" i="6"/>
  <c r="V19" i="6"/>
  <c r="U19" i="6"/>
  <c r="T19" i="6"/>
  <c r="S19" i="6"/>
  <c r="R19" i="6"/>
  <c r="Q19" i="6"/>
  <c r="P19" i="6"/>
  <c r="O19" i="6"/>
  <c r="N19" i="6"/>
  <c r="M19" i="6"/>
  <c r="L19" i="6"/>
  <c r="K19" i="6"/>
  <c r="J19" i="6"/>
  <c r="I19" i="6"/>
  <c r="H19" i="6"/>
  <c r="G19" i="6"/>
  <c r="F19" i="6"/>
  <c r="E19" i="6"/>
  <c r="D19" i="6"/>
  <c r="C19" i="6"/>
  <c r="M77" i="8"/>
  <c r="N77" i="8"/>
  <c r="M78" i="8"/>
  <c r="N78" i="8"/>
  <c r="M79" i="8"/>
  <c r="N79" i="8"/>
  <c r="W18" i="6"/>
  <c r="V18" i="6"/>
  <c r="U18" i="6"/>
  <c r="T18" i="6"/>
  <c r="S18" i="6"/>
  <c r="R18" i="6"/>
  <c r="Q18" i="6"/>
  <c r="P18" i="6"/>
  <c r="O18" i="6"/>
  <c r="N18" i="6"/>
  <c r="M18" i="6"/>
  <c r="L18" i="6"/>
  <c r="K18" i="6"/>
  <c r="J18" i="6"/>
  <c r="I18" i="6"/>
  <c r="H18" i="6"/>
  <c r="G18" i="6"/>
  <c r="F18" i="6"/>
  <c r="E18" i="6"/>
  <c r="D18" i="6"/>
  <c r="C18" i="6"/>
  <c r="M68" i="8"/>
  <c r="N68" i="8"/>
  <c r="M69" i="8"/>
  <c r="N69" i="8"/>
  <c r="M70" i="8"/>
  <c r="N70" i="8"/>
  <c r="M71" i="8"/>
  <c r="N71" i="8"/>
  <c r="M72" i="8"/>
  <c r="N72" i="8"/>
  <c r="M73" i="8"/>
  <c r="N73" i="8"/>
  <c r="M74" i="8"/>
  <c r="N74" i="8"/>
  <c r="W17" i="6"/>
  <c r="V17" i="6"/>
  <c r="U17" i="6"/>
  <c r="T17" i="6"/>
  <c r="S17" i="6"/>
  <c r="R17" i="6"/>
  <c r="Q17" i="6"/>
  <c r="P17" i="6"/>
  <c r="O17" i="6"/>
  <c r="N17" i="6"/>
  <c r="M17" i="6"/>
  <c r="L17" i="6"/>
  <c r="K17" i="6"/>
  <c r="J17" i="6"/>
  <c r="I17" i="6"/>
  <c r="H17" i="6"/>
  <c r="G17" i="6"/>
  <c r="F17" i="6"/>
  <c r="E17" i="6"/>
  <c r="D17" i="6"/>
  <c r="C17" i="6"/>
  <c r="M47" i="8"/>
  <c r="N47" i="8"/>
  <c r="M48" i="8"/>
  <c r="N48" i="8"/>
  <c r="M49" i="8"/>
  <c r="N49" i="8"/>
  <c r="M50" i="8"/>
  <c r="N50" i="8"/>
  <c r="M51" i="8"/>
  <c r="N51" i="8"/>
  <c r="M52" i="8"/>
  <c r="N52" i="8"/>
  <c r="W16" i="6"/>
  <c r="V16" i="6"/>
  <c r="U16" i="6"/>
  <c r="T16" i="6"/>
  <c r="S16" i="6"/>
  <c r="R16" i="6"/>
  <c r="Q16" i="6"/>
  <c r="P16" i="6"/>
  <c r="O16" i="6"/>
  <c r="N16" i="6"/>
  <c r="M16" i="6"/>
  <c r="L16" i="6"/>
  <c r="K16" i="6"/>
  <c r="J16" i="6"/>
  <c r="I16" i="6"/>
  <c r="H16" i="6"/>
  <c r="G16" i="6"/>
  <c r="F16" i="6"/>
  <c r="E16" i="6"/>
  <c r="D16" i="6"/>
  <c r="C16" i="6"/>
  <c r="M84" i="8"/>
  <c r="N84" i="8"/>
  <c r="M85" i="8"/>
  <c r="N85" i="8"/>
  <c r="M86" i="8"/>
  <c r="N86" i="8"/>
  <c r="M87" i="8"/>
  <c r="N87" i="8"/>
  <c r="M88" i="8"/>
  <c r="N88" i="8"/>
  <c r="M89" i="8"/>
  <c r="N89" i="8"/>
  <c r="M90" i="8"/>
  <c r="N90" i="8"/>
  <c r="M91" i="8"/>
  <c r="N91" i="8"/>
  <c r="M92" i="8"/>
  <c r="N92" i="8"/>
  <c r="W15" i="6"/>
  <c r="V15" i="6"/>
  <c r="U15" i="6"/>
  <c r="T15" i="6"/>
  <c r="S15" i="6"/>
  <c r="R15" i="6"/>
  <c r="Q15" i="6"/>
  <c r="P15" i="6"/>
  <c r="O15" i="6"/>
  <c r="N15" i="6"/>
  <c r="M15" i="6"/>
  <c r="L15" i="6"/>
  <c r="K15" i="6"/>
  <c r="J15" i="6"/>
  <c r="I15" i="6"/>
  <c r="H15" i="6"/>
  <c r="G15" i="6"/>
  <c r="F15" i="6"/>
  <c r="E15" i="6"/>
  <c r="D15" i="6"/>
  <c r="C15" i="6"/>
  <c r="M75" i="8"/>
  <c r="N75" i="8"/>
  <c r="M76" i="8"/>
  <c r="N76" i="8"/>
  <c r="W14" i="6"/>
  <c r="V14" i="6"/>
  <c r="U14" i="6"/>
  <c r="T14" i="6"/>
  <c r="S14" i="6"/>
  <c r="R14" i="6"/>
  <c r="Q14" i="6"/>
  <c r="P14" i="6"/>
  <c r="O14" i="6"/>
  <c r="N14" i="6"/>
  <c r="M14" i="6"/>
  <c r="L14" i="6"/>
  <c r="K14" i="6"/>
  <c r="J14" i="6"/>
  <c r="I14" i="6"/>
  <c r="H14" i="6"/>
  <c r="G14" i="6"/>
  <c r="F14" i="6"/>
  <c r="E14" i="6"/>
  <c r="D14" i="6"/>
  <c r="C14" i="6"/>
  <c r="M62" i="8"/>
  <c r="N62" i="8"/>
  <c r="M63" i="8"/>
  <c r="N63" i="8"/>
  <c r="M64" i="8"/>
  <c r="N64" i="8"/>
  <c r="M65" i="8"/>
  <c r="N65" i="8"/>
  <c r="M66" i="8"/>
  <c r="N66" i="8"/>
  <c r="M67" i="8"/>
  <c r="N67" i="8"/>
  <c r="W13" i="6"/>
  <c r="V13" i="6"/>
  <c r="U13" i="6"/>
  <c r="T13" i="6"/>
  <c r="S13" i="6"/>
  <c r="R13" i="6"/>
  <c r="Q13" i="6"/>
  <c r="P13" i="6"/>
  <c r="O13" i="6"/>
  <c r="N13" i="6"/>
  <c r="M13" i="6"/>
  <c r="L13" i="6"/>
  <c r="K13" i="6"/>
  <c r="J13" i="6"/>
  <c r="I13" i="6"/>
  <c r="H13" i="6"/>
  <c r="G13" i="6"/>
  <c r="F13" i="6"/>
  <c r="E13" i="6"/>
  <c r="D13" i="6"/>
  <c r="C13" i="6"/>
  <c r="M56" i="8"/>
  <c r="N56" i="8"/>
  <c r="M57" i="8"/>
  <c r="N57" i="8"/>
  <c r="M58" i="8"/>
  <c r="N58" i="8"/>
  <c r="M59" i="8"/>
  <c r="N59" i="8"/>
  <c r="M60" i="8"/>
  <c r="N60" i="8"/>
  <c r="M61" i="8"/>
  <c r="N61" i="8"/>
  <c r="W12" i="6"/>
  <c r="V12" i="6"/>
  <c r="U12" i="6"/>
  <c r="T12" i="6"/>
  <c r="S12" i="6"/>
  <c r="R12" i="6"/>
  <c r="Q12" i="6"/>
  <c r="P12" i="6"/>
  <c r="O12" i="6"/>
  <c r="N12" i="6"/>
  <c r="M12" i="6"/>
  <c r="L12" i="6"/>
  <c r="K12" i="6"/>
  <c r="J12" i="6"/>
  <c r="I12" i="6"/>
  <c r="H12" i="6"/>
  <c r="G12" i="6"/>
  <c r="F12" i="6"/>
  <c r="E12" i="6"/>
  <c r="D12" i="6"/>
  <c r="C12" i="6"/>
  <c r="M53" i="8"/>
  <c r="N53" i="8"/>
  <c r="M54" i="8"/>
  <c r="N54" i="8"/>
  <c r="M55" i="8"/>
  <c r="N55" i="8"/>
  <c r="W11" i="6"/>
  <c r="V11" i="6"/>
  <c r="U11" i="6"/>
  <c r="T11" i="6"/>
  <c r="S11" i="6"/>
  <c r="R11" i="6"/>
  <c r="Q11" i="6"/>
  <c r="P11" i="6"/>
  <c r="O11" i="6"/>
  <c r="N11" i="6"/>
  <c r="M11" i="6"/>
  <c r="L11" i="6"/>
  <c r="K11" i="6"/>
  <c r="J11" i="6"/>
  <c r="I11" i="6"/>
  <c r="H11" i="6"/>
  <c r="G11" i="6"/>
  <c r="F11" i="6"/>
  <c r="E11" i="6"/>
  <c r="D11" i="6"/>
  <c r="C11" i="6"/>
  <c r="M33" i="8"/>
  <c r="N33" i="8"/>
  <c r="M34" i="8"/>
  <c r="N34" i="8"/>
  <c r="M35" i="8"/>
  <c r="N35" i="8"/>
  <c r="M36" i="8"/>
  <c r="N36" i="8"/>
  <c r="M37" i="8"/>
  <c r="N37" i="8"/>
  <c r="M38" i="8"/>
  <c r="N38" i="8"/>
  <c r="M39" i="8"/>
  <c r="N39" i="8"/>
  <c r="M40" i="8"/>
  <c r="N40" i="8"/>
  <c r="W10" i="6"/>
  <c r="V10" i="6"/>
  <c r="U10" i="6"/>
  <c r="T10" i="6"/>
  <c r="S10" i="6"/>
  <c r="R10" i="6"/>
  <c r="Q10" i="6"/>
  <c r="P10" i="6"/>
  <c r="O10" i="6"/>
  <c r="N10" i="6"/>
  <c r="M10" i="6"/>
  <c r="L10" i="6"/>
  <c r="K10" i="6"/>
  <c r="J10" i="6"/>
  <c r="I10" i="6"/>
  <c r="H10" i="6"/>
  <c r="G10" i="6"/>
  <c r="F10" i="6"/>
  <c r="E10" i="6"/>
  <c r="D10" i="6"/>
  <c r="C10" i="6"/>
  <c r="M41" i="8"/>
  <c r="N41" i="8"/>
  <c r="M42" i="8"/>
  <c r="N42" i="8"/>
  <c r="M43" i="8"/>
  <c r="N43" i="8"/>
  <c r="M44" i="8"/>
  <c r="N44" i="8"/>
  <c r="M45" i="8"/>
  <c r="N45" i="8"/>
  <c r="M46" i="8"/>
  <c r="N46" i="8"/>
  <c r="W9" i="6"/>
  <c r="V9" i="6"/>
  <c r="U9" i="6"/>
  <c r="T9" i="6"/>
  <c r="S9" i="6"/>
  <c r="R9" i="6"/>
  <c r="Q9" i="6"/>
  <c r="P9" i="6"/>
  <c r="O9" i="6"/>
  <c r="N9" i="6"/>
  <c r="M9" i="6"/>
  <c r="L9" i="6"/>
  <c r="K9" i="6"/>
  <c r="J9" i="6"/>
  <c r="I9" i="6"/>
  <c r="H9" i="6"/>
  <c r="G9" i="6"/>
  <c r="F9" i="6"/>
  <c r="E9" i="6"/>
  <c r="D9" i="6"/>
  <c r="C9" i="6"/>
  <c r="M29" i="8"/>
  <c r="N29" i="8"/>
  <c r="M30" i="8"/>
  <c r="N30" i="8"/>
  <c r="M31" i="8"/>
  <c r="N31" i="8"/>
  <c r="M32" i="8"/>
  <c r="N32" i="8"/>
  <c r="W8" i="6"/>
  <c r="V8" i="6"/>
  <c r="U8" i="6"/>
  <c r="T8" i="6"/>
  <c r="S8" i="6"/>
  <c r="R8" i="6"/>
  <c r="Q8" i="6"/>
  <c r="P8" i="6"/>
  <c r="O8" i="6"/>
  <c r="N8" i="6"/>
  <c r="M8" i="6"/>
  <c r="L8" i="6"/>
  <c r="K8" i="6"/>
  <c r="J8" i="6"/>
  <c r="I8" i="6"/>
  <c r="H8" i="6"/>
  <c r="G8" i="6"/>
  <c r="F8" i="6"/>
  <c r="E8" i="6"/>
  <c r="D8" i="6"/>
  <c r="C8" i="6"/>
  <c r="M22" i="8"/>
  <c r="N22" i="8"/>
  <c r="M23" i="8"/>
  <c r="N23" i="8"/>
  <c r="M24" i="8"/>
  <c r="N24" i="8"/>
  <c r="W7" i="6"/>
  <c r="V7" i="6"/>
  <c r="U7" i="6"/>
  <c r="T7" i="6"/>
  <c r="S7" i="6"/>
  <c r="R7" i="6"/>
  <c r="Q7" i="6"/>
  <c r="P7" i="6"/>
  <c r="O7" i="6"/>
  <c r="N7" i="6"/>
  <c r="M7" i="6"/>
  <c r="L7" i="6"/>
  <c r="K7" i="6"/>
  <c r="J7" i="6"/>
  <c r="I7" i="6"/>
  <c r="H7" i="6"/>
  <c r="G7" i="6"/>
  <c r="F7" i="6"/>
  <c r="E7" i="6"/>
  <c r="D7" i="6"/>
  <c r="C7" i="6"/>
  <c r="M13" i="8"/>
  <c r="N13" i="8"/>
  <c r="M14" i="8"/>
  <c r="N14" i="8"/>
  <c r="M15" i="8"/>
  <c r="N15" i="8"/>
  <c r="M16" i="8"/>
  <c r="N16" i="8"/>
  <c r="M17" i="8"/>
  <c r="N17" i="8"/>
  <c r="M18" i="8"/>
  <c r="N18" i="8"/>
  <c r="M19" i="8"/>
  <c r="N19" i="8"/>
  <c r="M20" i="8"/>
  <c r="N20" i="8"/>
  <c r="M21" i="8"/>
  <c r="N21" i="8"/>
  <c r="W6" i="6"/>
  <c r="V6" i="6"/>
  <c r="U6" i="6"/>
  <c r="T6" i="6"/>
  <c r="S6" i="6"/>
  <c r="R6" i="6"/>
  <c r="Q6" i="6"/>
  <c r="P6" i="6"/>
  <c r="O6" i="6"/>
  <c r="N6" i="6"/>
  <c r="M6" i="6"/>
  <c r="L6" i="6"/>
  <c r="K6" i="6"/>
  <c r="J6" i="6"/>
  <c r="I6" i="6"/>
  <c r="H6" i="6"/>
  <c r="G6" i="6"/>
  <c r="F6" i="6"/>
  <c r="E6" i="6"/>
  <c r="D6" i="6"/>
  <c r="C6" i="6"/>
  <c r="M25" i="8"/>
  <c r="N25" i="8"/>
  <c r="M26" i="8"/>
  <c r="N26" i="8"/>
  <c r="M27" i="8"/>
  <c r="N27" i="8"/>
  <c r="M28" i="8"/>
  <c r="N28" i="8"/>
  <c r="W5" i="6"/>
  <c r="V5" i="6"/>
  <c r="U5" i="6"/>
  <c r="T5" i="6"/>
  <c r="S5" i="6"/>
  <c r="R5" i="6"/>
  <c r="Q5" i="6"/>
  <c r="P5" i="6"/>
  <c r="O5" i="6"/>
  <c r="N5" i="6"/>
  <c r="M5" i="6"/>
  <c r="L5" i="6"/>
  <c r="K5" i="6"/>
  <c r="J5" i="6"/>
  <c r="I5" i="6"/>
  <c r="H5" i="6"/>
  <c r="G5" i="6"/>
  <c r="F5" i="6"/>
  <c r="E5" i="6"/>
  <c r="D5" i="6"/>
  <c r="C5" i="6"/>
  <c r="M11" i="8"/>
  <c r="N11" i="8"/>
  <c r="M12" i="8"/>
  <c r="N12" i="8"/>
  <c r="W4" i="6"/>
  <c r="V4" i="6"/>
  <c r="U4" i="6"/>
  <c r="T4" i="6"/>
  <c r="S4" i="6"/>
  <c r="R4" i="6"/>
  <c r="Q4" i="6"/>
  <c r="P4" i="6"/>
  <c r="O4" i="6"/>
  <c r="N4" i="6"/>
  <c r="M4" i="6"/>
  <c r="L4" i="6"/>
  <c r="K4" i="6"/>
  <c r="J4" i="6"/>
  <c r="I4" i="6"/>
  <c r="H4" i="6"/>
  <c r="G4" i="6"/>
  <c r="F4" i="6"/>
  <c r="E4" i="6"/>
  <c r="D4" i="6"/>
  <c r="C4" i="6"/>
  <c r="M6" i="8"/>
  <c r="N6" i="8"/>
  <c r="M7" i="8"/>
  <c r="N7" i="8"/>
  <c r="M8" i="8"/>
  <c r="N8" i="8"/>
  <c r="M9" i="8"/>
  <c r="N9" i="8"/>
  <c r="S3" i="6"/>
  <c r="R3" i="6"/>
  <c r="Q3" i="6"/>
  <c r="P3" i="6"/>
  <c r="O3" i="6"/>
  <c r="N3" i="6"/>
  <c r="M3" i="6"/>
  <c r="L3" i="6"/>
  <c r="K3" i="6"/>
  <c r="J3" i="6"/>
  <c r="I3" i="6"/>
  <c r="H3" i="6"/>
  <c r="G3" i="6"/>
  <c r="F3" i="6"/>
  <c r="E3" i="6"/>
  <c r="D3" i="6"/>
  <c r="C3" i="6"/>
  <c r="X7" i="8"/>
  <c r="Y7" i="8"/>
  <c r="Z7" i="8"/>
  <c r="AB7" i="8"/>
  <c r="AA7" i="8"/>
  <c r="AE7" i="8"/>
  <c r="AF7" i="8"/>
  <c r="AG7" i="8"/>
  <c r="AH7" i="8"/>
  <c r="X8" i="8"/>
  <c r="Y8" i="8"/>
  <c r="Z8" i="8"/>
  <c r="AB8" i="8"/>
  <c r="AA8" i="8"/>
  <c r="AE8" i="8"/>
  <c r="AF8" i="8"/>
  <c r="AG8" i="8"/>
  <c r="AH8" i="8"/>
  <c r="X9" i="8"/>
  <c r="Y9" i="8"/>
  <c r="Z9" i="8"/>
  <c r="AB9" i="8"/>
  <c r="AA9" i="8"/>
  <c r="AE9" i="8"/>
  <c r="AF9" i="8"/>
  <c r="AG9" i="8"/>
  <c r="AH9" i="8"/>
  <c r="X10" i="8"/>
  <c r="Y10" i="8"/>
  <c r="Z10" i="8"/>
  <c r="AB10" i="8"/>
  <c r="AA10" i="8"/>
  <c r="AE10" i="8"/>
  <c r="AF10" i="8"/>
  <c r="AG10" i="8"/>
  <c r="AH10" i="8"/>
  <c r="X11" i="8"/>
  <c r="Y11" i="8"/>
  <c r="Z11" i="8"/>
  <c r="AB11" i="8"/>
  <c r="AA11" i="8"/>
  <c r="AE11" i="8"/>
  <c r="AF11" i="8"/>
  <c r="AG11" i="8"/>
  <c r="AH11" i="8"/>
  <c r="X12" i="8"/>
  <c r="Y12" i="8"/>
  <c r="Z12" i="8"/>
  <c r="AB12" i="8"/>
  <c r="AA12" i="8"/>
  <c r="AE12" i="8"/>
  <c r="AF12" i="8"/>
  <c r="AG12" i="8"/>
  <c r="AH12" i="8"/>
  <c r="X13" i="8"/>
  <c r="Y13" i="8"/>
  <c r="Z13" i="8"/>
  <c r="AB13" i="8"/>
  <c r="AA13" i="8"/>
  <c r="AE13" i="8"/>
  <c r="AF13" i="8"/>
  <c r="AG13" i="8"/>
  <c r="AH13" i="8"/>
  <c r="X14" i="8"/>
  <c r="Y14" i="8"/>
  <c r="Z14" i="8"/>
  <c r="AB14" i="8"/>
  <c r="AA14" i="8"/>
  <c r="AE14" i="8"/>
  <c r="AF14" i="8"/>
  <c r="AG14" i="8"/>
  <c r="AH14" i="8"/>
  <c r="X15" i="8"/>
  <c r="Y15" i="8"/>
  <c r="Z15" i="8"/>
  <c r="AB15" i="8"/>
  <c r="AA15" i="8"/>
  <c r="AE15" i="8"/>
  <c r="AF15" i="8"/>
  <c r="AG15" i="8"/>
  <c r="AH15" i="8"/>
  <c r="X16" i="8"/>
  <c r="Y16" i="8"/>
  <c r="Z16" i="8"/>
  <c r="AB16" i="8"/>
  <c r="AA16" i="8"/>
  <c r="AE16" i="8"/>
  <c r="AF16" i="8"/>
  <c r="AG16" i="8"/>
  <c r="AH16" i="8"/>
  <c r="X17" i="8"/>
  <c r="Y17" i="8"/>
  <c r="Z17" i="8"/>
  <c r="AB17" i="8"/>
  <c r="AA17" i="8"/>
  <c r="AE17" i="8"/>
  <c r="AF17" i="8"/>
  <c r="AG17" i="8"/>
  <c r="AH17" i="8"/>
  <c r="X18" i="8"/>
  <c r="Y18" i="8"/>
  <c r="Z18" i="8"/>
  <c r="AB18" i="8"/>
  <c r="AA18" i="8"/>
  <c r="AE18" i="8"/>
  <c r="AF18" i="8"/>
  <c r="AG18" i="8"/>
  <c r="AH18" i="8"/>
  <c r="X19" i="8"/>
  <c r="Y19" i="8"/>
  <c r="Z19" i="8"/>
  <c r="AB19" i="8"/>
  <c r="AA19" i="8"/>
  <c r="AE19" i="8"/>
  <c r="AF19" i="8"/>
  <c r="AG19" i="8"/>
  <c r="AH19" i="8"/>
  <c r="X20" i="8"/>
  <c r="Y20" i="8"/>
  <c r="Z20" i="8"/>
  <c r="AB20" i="8"/>
  <c r="AA20" i="8"/>
  <c r="AE20" i="8"/>
  <c r="AF20" i="8"/>
  <c r="AG20" i="8"/>
  <c r="AH20" i="8"/>
  <c r="X21" i="8"/>
  <c r="Y21" i="8"/>
  <c r="Z21" i="8"/>
  <c r="AB21" i="8"/>
  <c r="AA21" i="8"/>
  <c r="AE21" i="8"/>
  <c r="AF21" i="8"/>
  <c r="AG21" i="8"/>
  <c r="AH21" i="8"/>
  <c r="X22" i="8"/>
  <c r="Y22" i="8"/>
  <c r="Z22" i="8"/>
  <c r="AB22" i="8"/>
  <c r="AA22" i="8"/>
  <c r="AE22" i="8"/>
  <c r="AF22" i="8"/>
  <c r="AG22" i="8"/>
  <c r="AH22" i="8"/>
  <c r="X23" i="8"/>
  <c r="Y23" i="8"/>
  <c r="Z23" i="8"/>
  <c r="AB23" i="8"/>
  <c r="AA23" i="8"/>
  <c r="AE23" i="8"/>
  <c r="AF23" i="8"/>
  <c r="AG23" i="8"/>
  <c r="AH23" i="8"/>
  <c r="X24" i="8"/>
  <c r="Y24" i="8"/>
  <c r="Z24" i="8"/>
  <c r="AB24" i="8"/>
  <c r="AA24" i="8"/>
  <c r="AE24" i="8"/>
  <c r="AF24" i="8"/>
  <c r="AG24" i="8"/>
  <c r="AH24" i="8"/>
  <c r="X25" i="8"/>
  <c r="Y25" i="8"/>
  <c r="Z25" i="8"/>
  <c r="AB25" i="8"/>
  <c r="AA25" i="8"/>
  <c r="AE25" i="8"/>
  <c r="AF25" i="8"/>
  <c r="AG25" i="8"/>
  <c r="AH25" i="8"/>
  <c r="X26" i="8"/>
  <c r="Y26" i="8"/>
  <c r="Z26" i="8"/>
  <c r="AB26" i="8"/>
  <c r="AA26" i="8"/>
  <c r="AE26" i="8"/>
  <c r="AF26" i="8"/>
  <c r="AG26" i="8"/>
  <c r="AH26" i="8"/>
  <c r="X27" i="8"/>
  <c r="Y27" i="8"/>
  <c r="Z27" i="8"/>
  <c r="AB27" i="8"/>
  <c r="AA27" i="8"/>
  <c r="AE27" i="8"/>
  <c r="AF27" i="8"/>
  <c r="AG27" i="8"/>
  <c r="AH27" i="8"/>
  <c r="X28" i="8"/>
  <c r="Y28" i="8"/>
  <c r="Z28" i="8"/>
  <c r="AB28" i="8"/>
  <c r="AA28" i="8"/>
  <c r="AE28" i="8"/>
  <c r="AF28" i="8"/>
  <c r="AG28" i="8"/>
  <c r="AH28" i="8"/>
  <c r="X29" i="8"/>
  <c r="Y29" i="8"/>
  <c r="Z29" i="8"/>
  <c r="AB29" i="8"/>
  <c r="AA29" i="8"/>
  <c r="AE29" i="8"/>
  <c r="AF29" i="8"/>
  <c r="AG29" i="8"/>
  <c r="AH29" i="8"/>
  <c r="X30" i="8"/>
  <c r="Y30" i="8"/>
  <c r="Z30" i="8"/>
  <c r="AB30" i="8"/>
  <c r="AA30" i="8"/>
  <c r="AE30" i="8"/>
  <c r="AF30" i="8"/>
  <c r="AG30" i="8"/>
  <c r="AH30" i="8"/>
  <c r="X31" i="8"/>
  <c r="Y31" i="8"/>
  <c r="Z31" i="8"/>
  <c r="AB31" i="8"/>
  <c r="AA31" i="8"/>
  <c r="AE31" i="8"/>
  <c r="AF31" i="8"/>
  <c r="AG31" i="8"/>
  <c r="AH31" i="8"/>
  <c r="X32" i="8"/>
  <c r="Y32" i="8"/>
  <c r="Z32" i="8"/>
  <c r="AB32" i="8"/>
  <c r="AA32" i="8"/>
  <c r="AE32" i="8"/>
  <c r="AF32" i="8"/>
  <c r="AG32" i="8"/>
  <c r="AH32" i="8"/>
  <c r="X33" i="8"/>
  <c r="Y33" i="8"/>
  <c r="Z33" i="8"/>
  <c r="AB33" i="8"/>
  <c r="AA33" i="8"/>
  <c r="AE33" i="8"/>
  <c r="AF33" i="8"/>
  <c r="AG33" i="8"/>
  <c r="AH33" i="8"/>
  <c r="X34" i="8"/>
  <c r="Y34" i="8"/>
  <c r="Z34" i="8"/>
  <c r="AB34" i="8"/>
  <c r="AA34" i="8"/>
  <c r="AE34" i="8"/>
  <c r="AF34" i="8"/>
  <c r="AG34" i="8"/>
  <c r="AH34" i="8"/>
  <c r="X35" i="8"/>
  <c r="Y35" i="8"/>
  <c r="Z35" i="8"/>
  <c r="AB35" i="8"/>
  <c r="AA35" i="8"/>
  <c r="AE35" i="8"/>
  <c r="AF35" i="8"/>
  <c r="AG35" i="8"/>
  <c r="AH35" i="8"/>
  <c r="X36" i="8"/>
  <c r="Y36" i="8"/>
  <c r="Z36" i="8"/>
  <c r="AB36" i="8"/>
  <c r="AA36" i="8"/>
  <c r="AE36" i="8"/>
  <c r="AF36" i="8"/>
  <c r="AG36" i="8"/>
  <c r="AH36" i="8"/>
  <c r="X37" i="8"/>
  <c r="Y37" i="8"/>
  <c r="Z37" i="8"/>
  <c r="AB37" i="8"/>
  <c r="AA37" i="8"/>
  <c r="AE37" i="8"/>
  <c r="AF37" i="8"/>
  <c r="AG37" i="8"/>
  <c r="AH37" i="8"/>
  <c r="X38" i="8"/>
  <c r="Y38" i="8"/>
  <c r="Z38" i="8"/>
  <c r="AB38" i="8"/>
  <c r="AA38" i="8"/>
  <c r="AE38" i="8"/>
  <c r="AF38" i="8"/>
  <c r="AG38" i="8"/>
  <c r="AH38" i="8"/>
  <c r="X39" i="8"/>
  <c r="Y39" i="8"/>
  <c r="Z39" i="8"/>
  <c r="AB39" i="8"/>
  <c r="AA39" i="8"/>
  <c r="AE39" i="8"/>
  <c r="AF39" i="8"/>
  <c r="AG39" i="8"/>
  <c r="AH39" i="8"/>
  <c r="X40" i="8"/>
  <c r="Y40" i="8"/>
  <c r="Z40" i="8"/>
  <c r="AB40" i="8"/>
  <c r="AA40" i="8"/>
  <c r="AE40" i="8"/>
  <c r="AF40" i="8"/>
  <c r="AG40" i="8"/>
  <c r="AH40" i="8"/>
  <c r="X41" i="8"/>
  <c r="Y41" i="8"/>
  <c r="Z41" i="8"/>
  <c r="AB41" i="8"/>
  <c r="AA41" i="8"/>
  <c r="AE41" i="8"/>
  <c r="AF41" i="8"/>
  <c r="AG41" i="8"/>
  <c r="AH41" i="8"/>
  <c r="X42" i="8"/>
  <c r="Y42" i="8"/>
  <c r="Z42" i="8"/>
  <c r="AB42" i="8"/>
  <c r="AA42" i="8"/>
  <c r="AE42" i="8"/>
  <c r="AF42" i="8"/>
  <c r="AG42" i="8"/>
  <c r="AH42" i="8"/>
  <c r="X43" i="8"/>
  <c r="Y43" i="8"/>
  <c r="Z43" i="8"/>
  <c r="AB43" i="8"/>
  <c r="AA43" i="8"/>
  <c r="AE43" i="8"/>
  <c r="AF43" i="8"/>
  <c r="AG43" i="8"/>
  <c r="AH43" i="8"/>
  <c r="X44" i="8"/>
  <c r="Y44" i="8"/>
  <c r="Z44" i="8"/>
  <c r="AB44" i="8"/>
  <c r="AA44" i="8"/>
  <c r="AE44" i="8"/>
  <c r="AF44" i="8"/>
  <c r="AG44" i="8"/>
  <c r="AH44" i="8"/>
  <c r="X45" i="8"/>
  <c r="Y45" i="8"/>
  <c r="Z45" i="8"/>
  <c r="AB45" i="8"/>
  <c r="AA45" i="8"/>
  <c r="AE45" i="8"/>
  <c r="AF45" i="8"/>
  <c r="AG45" i="8"/>
  <c r="AH45" i="8"/>
  <c r="X46" i="8"/>
  <c r="Y46" i="8"/>
  <c r="Z46" i="8"/>
  <c r="AB46" i="8"/>
  <c r="AA46" i="8"/>
  <c r="AE46" i="8"/>
  <c r="AF46" i="8"/>
  <c r="AG46" i="8"/>
  <c r="AH46" i="8"/>
  <c r="AE47" i="8"/>
  <c r="AF47" i="8"/>
  <c r="AG47" i="8"/>
  <c r="AH47" i="8"/>
  <c r="AE48" i="8"/>
  <c r="AF48" i="8"/>
  <c r="AG48" i="8"/>
  <c r="AH48" i="8"/>
  <c r="AE49" i="8"/>
  <c r="AF49" i="8"/>
  <c r="AG49" i="8"/>
  <c r="AH49" i="8"/>
  <c r="AE50" i="8"/>
  <c r="AF50" i="8"/>
  <c r="AG50" i="8"/>
  <c r="AH50" i="8"/>
  <c r="AE51" i="8"/>
  <c r="AF51" i="8"/>
  <c r="AG51" i="8"/>
  <c r="AH51" i="8"/>
  <c r="AE52" i="8"/>
  <c r="AF52" i="8"/>
  <c r="AG52" i="8"/>
  <c r="AH52" i="8"/>
  <c r="X53" i="8"/>
  <c r="Y53" i="8"/>
  <c r="Z53" i="8"/>
  <c r="AB53" i="8"/>
  <c r="AA53" i="8"/>
  <c r="AE53" i="8"/>
  <c r="AF53" i="8"/>
  <c r="AG53" i="8"/>
  <c r="AH53" i="8"/>
  <c r="X54" i="8"/>
  <c r="Y54" i="8"/>
  <c r="Z54" i="8"/>
  <c r="AB54" i="8"/>
  <c r="AA54" i="8"/>
  <c r="AE54" i="8"/>
  <c r="AF54" i="8"/>
  <c r="AG54" i="8"/>
  <c r="AH54" i="8"/>
  <c r="X55" i="8"/>
  <c r="Y55" i="8"/>
  <c r="Z55" i="8"/>
  <c r="AB55" i="8"/>
  <c r="AA55" i="8"/>
  <c r="AE55" i="8"/>
  <c r="AF55" i="8"/>
  <c r="AG55" i="8"/>
  <c r="AH55" i="8"/>
  <c r="X56" i="8"/>
  <c r="Y56" i="8"/>
  <c r="Z56" i="8"/>
  <c r="AB56" i="8"/>
  <c r="AA56" i="8"/>
  <c r="AE56" i="8"/>
  <c r="AF56" i="8"/>
  <c r="AG56" i="8"/>
  <c r="AH56" i="8"/>
  <c r="X57" i="8"/>
  <c r="Y57" i="8"/>
  <c r="Z57" i="8"/>
  <c r="AB57" i="8"/>
  <c r="AA57" i="8"/>
  <c r="AE57" i="8"/>
  <c r="AF57" i="8"/>
  <c r="AG57" i="8"/>
  <c r="AH57" i="8"/>
  <c r="X58" i="8"/>
  <c r="Y58" i="8"/>
  <c r="Z58" i="8"/>
  <c r="AB58" i="8"/>
  <c r="AA58" i="8"/>
  <c r="AE58" i="8"/>
  <c r="AF58" i="8"/>
  <c r="AG58" i="8"/>
  <c r="AH58" i="8"/>
  <c r="X59" i="8"/>
  <c r="Y59" i="8"/>
  <c r="Z59" i="8"/>
  <c r="AB59" i="8"/>
  <c r="AA59" i="8"/>
  <c r="AE59" i="8"/>
  <c r="AF59" i="8"/>
  <c r="AG59" i="8"/>
  <c r="AH59" i="8"/>
  <c r="X60" i="8"/>
  <c r="Y60" i="8"/>
  <c r="Z60" i="8"/>
  <c r="AB60" i="8"/>
  <c r="AA60" i="8"/>
  <c r="AE60" i="8"/>
  <c r="AF60" i="8"/>
  <c r="AG60" i="8"/>
  <c r="AH60" i="8"/>
  <c r="X61" i="8"/>
  <c r="Y61" i="8"/>
  <c r="Z61" i="8"/>
  <c r="AB61" i="8"/>
  <c r="AA61" i="8"/>
  <c r="AE61" i="8"/>
  <c r="AF61" i="8"/>
  <c r="AG61" i="8"/>
  <c r="AH61" i="8"/>
  <c r="X62" i="8"/>
  <c r="Y62" i="8"/>
  <c r="Z62" i="8"/>
  <c r="AB62" i="8"/>
  <c r="AA62" i="8"/>
  <c r="AE62" i="8"/>
  <c r="AF62" i="8"/>
  <c r="AG62" i="8"/>
  <c r="AH62" i="8"/>
  <c r="X63" i="8"/>
  <c r="Y63" i="8"/>
  <c r="Z63" i="8"/>
  <c r="AB63" i="8"/>
  <c r="AA63" i="8"/>
  <c r="AE63" i="8"/>
  <c r="AF63" i="8"/>
  <c r="AG63" i="8"/>
  <c r="AH63" i="8"/>
  <c r="X64" i="8"/>
  <c r="Y64" i="8"/>
  <c r="Z64" i="8"/>
  <c r="AB64" i="8"/>
  <c r="AA64" i="8"/>
  <c r="AE64" i="8"/>
  <c r="AF64" i="8"/>
  <c r="AG64" i="8"/>
  <c r="AH64" i="8"/>
  <c r="X65" i="8"/>
  <c r="Y65" i="8"/>
  <c r="Z65" i="8"/>
  <c r="AB65" i="8"/>
  <c r="AA65" i="8"/>
  <c r="AE65" i="8"/>
  <c r="AF65" i="8"/>
  <c r="AG65" i="8"/>
  <c r="AH65" i="8"/>
  <c r="X66" i="8"/>
  <c r="Y66" i="8"/>
  <c r="Z66" i="8"/>
  <c r="AB66" i="8"/>
  <c r="AA66" i="8"/>
  <c r="AE66" i="8"/>
  <c r="AF66" i="8"/>
  <c r="AG66" i="8"/>
  <c r="AH66" i="8"/>
  <c r="X67" i="8"/>
  <c r="Y67" i="8"/>
  <c r="Z67" i="8"/>
  <c r="AB67" i="8"/>
  <c r="AA67" i="8"/>
  <c r="AE67" i="8"/>
  <c r="AF67" i="8"/>
  <c r="AG67" i="8"/>
  <c r="AH67" i="8"/>
  <c r="X68" i="8"/>
  <c r="Y68" i="8"/>
  <c r="Z68" i="8"/>
  <c r="AB68" i="8"/>
  <c r="AA68" i="8"/>
  <c r="AE68" i="8"/>
  <c r="AF68" i="8"/>
  <c r="AG68" i="8"/>
  <c r="AH68" i="8"/>
  <c r="X69" i="8"/>
  <c r="Y69" i="8"/>
  <c r="Z69" i="8"/>
  <c r="AB69" i="8"/>
  <c r="AA69" i="8"/>
  <c r="AE69" i="8"/>
  <c r="AF69" i="8"/>
  <c r="AG69" i="8"/>
  <c r="AH69" i="8"/>
  <c r="X70" i="8"/>
  <c r="Y70" i="8"/>
  <c r="Z70" i="8"/>
  <c r="AB70" i="8"/>
  <c r="AA70" i="8"/>
  <c r="AE70" i="8"/>
  <c r="AF70" i="8"/>
  <c r="AG70" i="8"/>
  <c r="AH70" i="8"/>
  <c r="X71" i="8"/>
  <c r="Y71" i="8"/>
  <c r="Z71" i="8"/>
  <c r="AB71" i="8"/>
  <c r="AA71" i="8"/>
  <c r="AE71" i="8"/>
  <c r="AF71" i="8"/>
  <c r="AG71" i="8"/>
  <c r="AH71" i="8"/>
  <c r="X72" i="8"/>
  <c r="Y72" i="8"/>
  <c r="Z72" i="8"/>
  <c r="AB72" i="8"/>
  <c r="AA72" i="8"/>
  <c r="AE72" i="8"/>
  <c r="AF72" i="8"/>
  <c r="AG72" i="8"/>
  <c r="AH72" i="8"/>
  <c r="X73" i="8"/>
  <c r="Y73" i="8"/>
  <c r="Z73" i="8"/>
  <c r="AB73" i="8"/>
  <c r="AA73" i="8"/>
  <c r="AE73" i="8"/>
  <c r="AF73" i="8"/>
  <c r="AG73" i="8"/>
  <c r="AH73" i="8"/>
  <c r="X74" i="8"/>
  <c r="Y74" i="8"/>
  <c r="Z74" i="8"/>
  <c r="AB74" i="8"/>
  <c r="AA74" i="8"/>
  <c r="AE74" i="8"/>
  <c r="AF74" i="8"/>
  <c r="AG74" i="8"/>
  <c r="AH74" i="8"/>
  <c r="Y75" i="8"/>
  <c r="Z75" i="8"/>
  <c r="AB75" i="8"/>
  <c r="AA75" i="8"/>
  <c r="AE75" i="8"/>
  <c r="AF75" i="8"/>
  <c r="AG75" i="8"/>
  <c r="AH75" i="8"/>
  <c r="Y76" i="8"/>
  <c r="Z76" i="8"/>
  <c r="AB76" i="8"/>
  <c r="AA76" i="8"/>
  <c r="AE76" i="8"/>
  <c r="AF76" i="8"/>
  <c r="AG76" i="8"/>
  <c r="AH76" i="8"/>
  <c r="X77" i="8"/>
  <c r="Y77" i="8"/>
  <c r="Z77" i="8"/>
  <c r="AB77" i="8"/>
  <c r="AA77" i="8"/>
  <c r="AE77" i="8"/>
  <c r="AF77" i="8"/>
  <c r="AG77" i="8"/>
  <c r="AH77" i="8"/>
  <c r="X78" i="8"/>
  <c r="Y78" i="8"/>
  <c r="Z78" i="8"/>
  <c r="AB78" i="8"/>
  <c r="AA78" i="8"/>
  <c r="AE78" i="8"/>
  <c r="AF78" i="8"/>
  <c r="AG78" i="8"/>
  <c r="AH78" i="8"/>
  <c r="X79" i="8"/>
  <c r="Y79" i="8"/>
  <c r="Z79" i="8"/>
  <c r="AB79" i="8"/>
  <c r="AA79" i="8"/>
  <c r="AE79" i="8"/>
  <c r="AF79" i="8"/>
  <c r="AG79" i="8"/>
  <c r="AH79" i="8"/>
  <c r="X80" i="8"/>
  <c r="Y80" i="8"/>
  <c r="Z80" i="8"/>
  <c r="AA80" i="8"/>
  <c r="AE80" i="8"/>
  <c r="AF80" i="8"/>
  <c r="AG80" i="8"/>
  <c r="AH80" i="8"/>
  <c r="X81" i="8"/>
  <c r="Y81" i="8"/>
  <c r="Z81" i="8"/>
  <c r="AA81" i="8"/>
  <c r="AE81" i="8"/>
  <c r="AF81" i="8"/>
  <c r="AG81" i="8"/>
  <c r="AH81" i="8"/>
  <c r="X82" i="8"/>
  <c r="Y82" i="8"/>
  <c r="Z82" i="8"/>
  <c r="AA82" i="8"/>
  <c r="AE82" i="8"/>
  <c r="AF82" i="8"/>
  <c r="AG82" i="8"/>
  <c r="AH82" i="8"/>
  <c r="X83" i="8"/>
  <c r="Y83" i="8"/>
  <c r="Z83" i="8"/>
  <c r="AA83" i="8"/>
  <c r="AE83" i="8"/>
  <c r="AF83" i="8"/>
  <c r="AG83" i="8"/>
  <c r="AH83" i="8"/>
  <c r="X84" i="8"/>
  <c r="Y84" i="8"/>
  <c r="AB84" i="8"/>
  <c r="AA84" i="8"/>
  <c r="AE84" i="8"/>
  <c r="AF84" i="8"/>
  <c r="AG84" i="8"/>
  <c r="AH84" i="8"/>
  <c r="X85" i="8"/>
  <c r="Y85" i="8"/>
  <c r="AB85" i="8"/>
  <c r="AA85" i="8"/>
  <c r="AE85" i="8"/>
  <c r="AF85" i="8"/>
  <c r="AG85" i="8"/>
  <c r="AH85" i="8"/>
  <c r="X86" i="8"/>
  <c r="Y86" i="8"/>
  <c r="AB86" i="8"/>
  <c r="AA86" i="8"/>
  <c r="AE86" i="8"/>
  <c r="AF86" i="8"/>
  <c r="AG86" i="8"/>
  <c r="AH86" i="8"/>
  <c r="X87" i="8"/>
  <c r="Y87" i="8"/>
  <c r="AB87" i="8"/>
  <c r="AA87" i="8"/>
  <c r="AE87" i="8"/>
  <c r="AF87" i="8"/>
  <c r="AG87" i="8"/>
  <c r="AH87" i="8"/>
  <c r="X88" i="8"/>
  <c r="Y88" i="8"/>
  <c r="Z88" i="8"/>
  <c r="AB88" i="8"/>
  <c r="AA88" i="8"/>
  <c r="AE88" i="8"/>
  <c r="AF88" i="8"/>
  <c r="AG88" i="8"/>
  <c r="AH88" i="8"/>
  <c r="X89" i="8"/>
  <c r="Y89" i="8"/>
  <c r="Z89" i="8"/>
  <c r="AB89" i="8"/>
  <c r="AA89" i="8"/>
  <c r="AE89" i="8"/>
  <c r="AF89" i="8"/>
  <c r="AG89" i="8"/>
  <c r="AH89" i="8"/>
  <c r="X90" i="8"/>
  <c r="Y90" i="8"/>
  <c r="Z90" i="8"/>
  <c r="AB90" i="8"/>
  <c r="AA90" i="8"/>
  <c r="AE90" i="8"/>
  <c r="AF90" i="8"/>
  <c r="AG90" i="8"/>
  <c r="AH90" i="8"/>
  <c r="X91" i="8"/>
  <c r="Y91" i="8"/>
  <c r="Z91" i="8"/>
  <c r="AB91" i="8"/>
  <c r="AA91" i="8"/>
  <c r="AE91" i="8"/>
  <c r="AF91" i="8"/>
  <c r="AG91" i="8"/>
  <c r="AH91" i="8"/>
  <c r="X92" i="8"/>
  <c r="Y92" i="8"/>
  <c r="Z92" i="8"/>
  <c r="AB92" i="8"/>
  <c r="AA92" i="8"/>
  <c r="AE92" i="8"/>
  <c r="AF92" i="8"/>
  <c r="AG92" i="8"/>
  <c r="AH92" i="8"/>
  <c r="X93" i="8"/>
  <c r="Y93" i="8"/>
  <c r="Z93" i="8"/>
  <c r="AB93" i="8"/>
  <c r="AA93" i="8"/>
  <c r="AE93" i="8"/>
  <c r="AF93" i="8"/>
  <c r="AG93" i="8"/>
  <c r="AH93" i="8"/>
  <c r="X94" i="8"/>
  <c r="Y94" i="8"/>
  <c r="Z94" i="8"/>
  <c r="AB94" i="8"/>
  <c r="AA94" i="8"/>
  <c r="AE94" i="8"/>
  <c r="AF94" i="8"/>
  <c r="AG94" i="8"/>
  <c r="AH94" i="8"/>
  <c r="X95" i="8"/>
  <c r="Y95" i="8"/>
  <c r="Z95" i="8"/>
  <c r="AB95" i="8"/>
  <c r="AA95" i="8"/>
  <c r="AE95" i="8"/>
  <c r="AF95" i="8"/>
  <c r="AG95" i="8"/>
  <c r="AH95" i="8"/>
  <c r="X96" i="8"/>
  <c r="Y96" i="8"/>
  <c r="Z96" i="8"/>
  <c r="AB96" i="8"/>
  <c r="AA96" i="8"/>
  <c r="AE96" i="8"/>
  <c r="AF96" i="8"/>
  <c r="AG96" i="8"/>
  <c r="AH96" i="8"/>
  <c r="M10" i="8"/>
  <c r="N10" i="8"/>
  <c r="X52" i="8"/>
  <c r="Y52" i="8"/>
  <c r="Z52" i="8"/>
  <c r="X51" i="8"/>
  <c r="Y51" i="8"/>
  <c r="Z51" i="8"/>
  <c r="X50" i="8"/>
  <c r="Y50" i="8"/>
  <c r="Z50" i="8"/>
  <c r="X49" i="8"/>
  <c r="Y49" i="8"/>
  <c r="Z49" i="8"/>
  <c r="X48" i="8"/>
  <c r="Y48" i="8"/>
  <c r="Z48" i="8"/>
  <c r="X47" i="8"/>
  <c r="Y47" i="8"/>
  <c r="Z47" i="8"/>
  <c r="X6" i="8"/>
  <c r="Y6" i="8"/>
  <c r="Z6" i="8"/>
  <c r="AB6" i="8"/>
  <c r="AA6" i="8"/>
  <c r="AE6" i="8"/>
  <c r="AF6" i="8"/>
  <c r="AG6" i="8"/>
  <c r="AH6" i="8"/>
  <c r="X3" i="6"/>
  <c r="W21" i="6"/>
  <c r="V21" i="6"/>
  <c r="U21" i="6"/>
  <c r="T21" i="6"/>
  <c r="X20" i="6"/>
  <c r="X19" i="6"/>
  <c r="X18" i="6"/>
  <c r="X17" i="6"/>
  <c r="X16" i="6"/>
  <c r="X15" i="6"/>
  <c r="X14" i="6"/>
  <c r="X13" i="6"/>
  <c r="X12" i="6"/>
  <c r="X11" i="6"/>
  <c r="X10" i="6"/>
  <c r="X9" i="6"/>
  <c r="X8" i="6"/>
  <c r="X7" i="6"/>
  <c r="X6" i="6"/>
  <c r="S21" i="6"/>
  <c r="R21" i="6"/>
  <c r="Q21" i="6"/>
  <c r="P21" i="6"/>
  <c r="O21" i="6"/>
  <c r="N21" i="6"/>
  <c r="M21" i="6"/>
  <c r="L21" i="6"/>
  <c r="K21" i="6"/>
  <c r="J21" i="6"/>
  <c r="I21" i="6"/>
  <c r="H21" i="6"/>
  <c r="G21" i="6"/>
  <c r="F21" i="6"/>
  <c r="E21" i="6"/>
  <c r="D21" i="6"/>
  <c r="C21" i="6"/>
  <c r="X5" i="6"/>
  <c r="X4" i="6"/>
  <c r="X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Sebastian Monje Saldarriaga</author>
    <author>tc={C530481A-B25C-483C-BC42-B212E10F7FF1}</author>
    <author>tc={35D2D6FA-BA19-4215-BD40-161B235AAC44}</author>
  </authors>
  <commentList>
    <comment ref="N5" authorId="0" shapeId="0" xr:uid="{4461E183-8E44-4257-994A-C11A244BADAC}">
      <text>
        <r>
          <rPr>
            <b/>
            <sz val="12"/>
            <color indexed="81"/>
            <rFont val="Tahoma"/>
            <family val="2"/>
          </rPr>
          <t xml:space="preserve">
EXTREMA: </t>
        </r>
        <r>
          <rPr>
            <sz val="12"/>
            <color indexed="81"/>
            <rFont val="Tahoma"/>
            <family val="2"/>
          </rPr>
          <t>15 A 25</t>
        </r>
        <r>
          <rPr>
            <b/>
            <sz val="12"/>
            <color indexed="81"/>
            <rFont val="Tahoma"/>
            <family val="2"/>
          </rPr>
          <t xml:space="preserve">
ALTA: </t>
        </r>
        <r>
          <rPr>
            <sz val="12"/>
            <color indexed="81"/>
            <rFont val="Tahoma"/>
            <family val="2"/>
          </rPr>
          <t>8 A 12</t>
        </r>
        <r>
          <rPr>
            <b/>
            <sz val="12"/>
            <color indexed="81"/>
            <rFont val="Tahoma"/>
            <family val="2"/>
          </rPr>
          <t xml:space="preserve">
MODERADA: </t>
        </r>
        <r>
          <rPr>
            <sz val="12"/>
            <color indexed="81"/>
            <rFont val="Tahoma"/>
            <family val="2"/>
          </rPr>
          <t>4 A 6</t>
        </r>
        <r>
          <rPr>
            <b/>
            <sz val="12"/>
            <color indexed="81"/>
            <rFont val="Tahoma"/>
            <family val="2"/>
          </rPr>
          <t xml:space="preserve">
BAJA:</t>
        </r>
        <r>
          <rPr>
            <sz val="12"/>
            <color indexed="81"/>
            <rFont val="Tahoma"/>
            <family val="2"/>
          </rPr>
          <t xml:space="preserve"> 1 A 3</t>
        </r>
        <r>
          <rPr>
            <b/>
            <sz val="12"/>
            <color indexed="81"/>
            <rFont val="Tahoma"/>
            <family val="2"/>
          </rPr>
          <t xml:space="preserve">
</t>
        </r>
        <r>
          <rPr>
            <sz val="12"/>
            <color indexed="81"/>
            <rFont val="Tahoma"/>
            <family val="2"/>
          </rPr>
          <t xml:space="preserve">
</t>
        </r>
      </text>
    </comment>
    <comment ref="Q5" authorId="0" shapeId="0" xr:uid="{DE15332F-3AAC-4CA9-816A-6B47C9BE5BEF}">
      <text>
        <r>
          <rPr>
            <b/>
            <sz val="12"/>
            <color indexed="81"/>
            <rFont val="Tahoma"/>
            <family val="2"/>
          </rPr>
          <t xml:space="preserve">
Asignado: 15
No Asignado: 0</t>
        </r>
        <r>
          <rPr>
            <b/>
            <sz val="9"/>
            <color indexed="81"/>
            <rFont val="Tahoma"/>
            <family val="2"/>
          </rPr>
          <t xml:space="preserve">
</t>
        </r>
        <r>
          <rPr>
            <sz val="9"/>
            <color indexed="81"/>
            <rFont val="Tahoma"/>
            <family val="2"/>
          </rPr>
          <t xml:space="preserve">
</t>
        </r>
      </text>
    </comment>
    <comment ref="R5" authorId="0" shapeId="0" xr:uid="{88621FB3-4690-4DFD-8BF1-9EABEBD4287F}">
      <text>
        <r>
          <rPr>
            <b/>
            <sz val="12"/>
            <color indexed="81"/>
            <rFont val="Tahoma"/>
            <family val="2"/>
          </rPr>
          <t xml:space="preserve">
Adecuado: 15
Inadecuado: 0
</t>
        </r>
      </text>
    </comment>
    <comment ref="S5" authorId="0" shapeId="0" xr:uid="{A413FE8D-8640-4A22-BAAF-079EFBE725C6}">
      <text>
        <r>
          <rPr>
            <b/>
            <sz val="12"/>
            <color indexed="81"/>
            <rFont val="Tahoma"/>
            <family val="2"/>
          </rPr>
          <t xml:space="preserve">
Oportuna: 15
Inoportuna: 0</t>
        </r>
        <r>
          <rPr>
            <b/>
            <sz val="9"/>
            <color indexed="81"/>
            <rFont val="Tahoma"/>
            <family val="2"/>
          </rPr>
          <t xml:space="preserve">
</t>
        </r>
      </text>
    </comment>
    <comment ref="T5" authorId="0" shapeId="0" xr:uid="{AB135F81-081D-416A-AADF-D9E91DC00F31}">
      <text>
        <r>
          <rPr>
            <b/>
            <sz val="12"/>
            <color indexed="81"/>
            <rFont val="Tahoma"/>
            <family val="2"/>
          </rPr>
          <t xml:space="preserve">
Prevenir: 15
Detectar: 10
No es un control: 0
</t>
        </r>
      </text>
    </comment>
    <comment ref="U5" authorId="0" shapeId="0" xr:uid="{EF566D49-096E-4156-B8D6-2A3323401FA8}">
      <text>
        <r>
          <rPr>
            <b/>
            <sz val="12"/>
            <color indexed="81"/>
            <rFont val="Tahoma"/>
            <family val="2"/>
          </rPr>
          <t xml:space="preserve">
Confiable:15
No Confiable: 0</t>
        </r>
      </text>
    </comment>
    <comment ref="V5" authorId="0" shapeId="0" xr:uid="{18E3E13E-9C36-4E1E-AA40-30294C82F0E4}">
      <text>
        <r>
          <rPr>
            <b/>
            <sz val="12"/>
            <color indexed="81"/>
            <rFont val="Tahoma"/>
            <family val="2"/>
          </rPr>
          <t xml:space="preserve">
Se investigan y resuelven oportunamente: 15
No se investigan y resuelven oportunamente:0
</t>
        </r>
      </text>
    </comment>
    <comment ref="W5" authorId="0" shapeId="0" xr:uid="{C1681D61-5F70-4A71-BD8A-FD9FE5B4393C}">
      <text>
        <r>
          <rPr>
            <b/>
            <sz val="12"/>
            <color indexed="81"/>
            <rFont val="Tahoma"/>
            <family val="2"/>
          </rPr>
          <t xml:space="preserve">
Completa: 10
Incompleta: 5
No existe: 0</t>
        </r>
      </text>
    </comment>
    <comment ref="Y5" authorId="0" shapeId="0" xr:uid="{A0E3B9ED-0C2E-442A-B849-ED6F647BD898}">
      <text>
        <r>
          <rPr>
            <b/>
            <sz val="12"/>
            <color indexed="81"/>
            <rFont val="Tahoma"/>
            <family val="2"/>
          </rPr>
          <t xml:space="preserve">
FUERTE:</t>
        </r>
        <r>
          <rPr>
            <sz val="12"/>
            <color indexed="81"/>
            <rFont val="Tahoma"/>
            <family val="2"/>
          </rPr>
          <t xml:space="preserve"> 96 A 100
</t>
        </r>
        <r>
          <rPr>
            <b/>
            <sz val="12"/>
            <color indexed="81"/>
            <rFont val="Tahoma"/>
            <family val="2"/>
          </rPr>
          <t>MODERADO:</t>
        </r>
        <r>
          <rPr>
            <sz val="12"/>
            <color indexed="81"/>
            <rFont val="Tahoma"/>
            <family val="2"/>
          </rPr>
          <t xml:space="preserve"> 86 A 95
</t>
        </r>
        <r>
          <rPr>
            <b/>
            <sz val="12"/>
            <color indexed="81"/>
            <rFont val="Tahoma"/>
            <family val="2"/>
          </rPr>
          <t xml:space="preserve">DÉBIL: </t>
        </r>
        <r>
          <rPr>
            <sz val="12"/>
            <color indexed="81"/>
            <rFont val="Tahoma"/>
            <family val="2"/>
          </rPr>
          <t xml:space="preserve">0 A 85
</t>
        </r>
      </text>
    </comment>
    <comment ref="Z5" authorId="0" shapeId="0" xr:uid="{B51B1903-38A6-4183-9B65-64FEE6D04525}">
      <text>
        <r>
          <rPr>
            <b/>
            <sz val="12"/>
            <color indexed="81"/>
            <rFont val="Tahoma"/>
            <family val="2"/>
          </rPr>
          <t xml:space="preserve">
FUERTE: </t>
        </r>
        <r>
          <rPr>
            <sz val="12"/>
            <color indexed="81"/>
            <rFont val="Tahoma"/>
            <family val="2"/>
          </rPr>
          <t xml:space="preserve">El control se ejecuta de manera consistente por parte del responsable.
</t>
        </r>
        <r>
          <rPr>
            <b/>
            <sz val="12"/>
            <color indexed="81"/>
            <rFont val="Tahoma"/>
            <family val="2"/>
          </rPr>
          <t xml:space="preserve">
MODERADO:</t>
        </r>
        <r>
          <rPr>
            <sz val="12"/>
            <color indexed="81"/>
            <rFont val="Tahoma"/>
            <family val="2"/>
          </rPr>
          <t xml:space="preserve"> El control se ejecuta algunas veces por parte del responsable.
</t>
        </r>
        <r>
          <rPr>
            <b/>
            <sz val="12"/>
            <color indexed="81"/>
            <rFont val="Tahoma"/>
            <family val="2"/>
          </rPr>
          <t xml:space="preserve">DÉBIL: </t>
        </r>
        <r>
          <rPr>
            <sz val="12"/>
            <color indexed="81"/>
            <rFont val="Tahoma"/>
            <family val="2"/>
          </rPr>
          <t xml:space="preserve">El control no se ejecuta por parte del responsable.
</t>
        </r>
      </text>
    </comment>
    <comment ref="AJ47" authorId="1" shapeId="0" xr:uid="{C530481A-B25C-483C-BC42-B212E10F7FF1}">
      <text>
        <t>[Comentario encadenado]
Su versión de Excel le permite leer este comentario encadenado; sin embargo, las ediciones que se apliquen se quitarán si el archivo se abre en una versión más reciente de Excel. Más información: https://go.microsoft.com/fwlink/?linkid=870924
Comentario:
    que quien como pericidas</t>
      </text>
    </comment>
    <comment ref="G48" authorId="2" shapeId="0" xr:uid="{35D2D6FA-BA19-4215-BD40-161B235AAC44}">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riesgo es financiero</t>
      </text>
    </comment>
  </commentList>
</comments>
</file>

<file path=xl/sharedStrings.xml><?xml version="1.0" encoding="utf-8"?>
<sst xmlns="http://schemas.openxmlformats.org/spreadsheetml/2006/main" count="1860" uniqueCount="1091">
  <si>
    <t>RESPONSABLES</t>
  </si>
  <si>
    <t>No.</t>
  </si>
  <si>
    <t>Rango</t>
  </si>
  <si>
    <t>Descripción</t>
  </si>
  <si>
    <t>Moderado</t>
  </si>
  <si>
    <t>Identificación de riesgos</t>
  </si>
  <si>
    <t>Nivel</t>
  </si>
  <si>
    <t>Descriptor</t>
  </si>
  <si>
    <t>Casi seguro</t>
  </si>
  <si>
    <t>Se espera que el evento ocurra en la mayoría de las circunstancias</t>
  </si>
  <si>
    <t>Posible</t>
  </si>
  <si>
    <t>El evento podría ocurrir en algún momento</t>
  </si>
  <si>
    <t>Controles de Gestión</t>
  </si>
  <si>
    <t>Políticas claras aplicadas</t>
  </si>
  <si>
    <t xml:space="preserve">Seguimiento al plan estratégico y operativo </t>
  </si>
  <si>
    <t>Indicadores de gestión</t>
  </si>
  <si>
    <t xml:space="preserve">Tableros de control </t>
  </si>
  <si>
    <t>Seguimiento a cronograma</t>
  </si>
  <si>
    <t xml:space="preserve">Evaluación del desempeño </t>
  </si>
  <si>
    <t>Informes de gestión</t>
  </si>
  <si>
    <t>Monitoreo de riesgos</t>
  </si>
  <si>
    <t>Controles Operativos</t>
  </si>
  <si>
    <t>Conciliaciones</t>
  </si>
  <si>
    <t>Consecutivos</t>
  </si>
  <si>
    <t>Verificación de firmas</t>
  </si>
  <si>
    <t>Listas de chequeo</t>
  </si>
  <si>
    <t>Registro controlado</t>
  </si>
  <si>
    <t>Segregación de funciones</t>
  </si>
  <si>
    <t>Niveles de autorización</t>
  </si>
  <si>
    <t>Custodia apropiada</t>
  </si>
  <si>
    <t>Procedimientos formales aplicados</t>
  </si>
  <si>
    <t>Pólizas</t>
  </si>
  <si>
    <t>Seguridad física</t>
  </si>
  <si>
    <t>Contingencia y respaldo</t>
  </si>
  <si>
    <t>Personal capacitado</t>
  </si>
  <si>
    <t>Aseguramiento y calidad</t>
  </si>
  <si>
    <t>Controles Legales</t>
  </si>
  <si>
    <t>Normas claras y aplicadas</t>
  </si>
  <si>
    <t>Control de términos</t>
  </si>
  <si>
    <t>(1) TIPO DE PROCESO</t>
  </si>
  <si>
    <t>(2) PROCESO</t>
  </si>
  <si>
    <t>(4) PROCEDIMIENTO</t>
  </si>
  <si>
    <t>(5) ACTIVIDADES</t>
  </si>
  <si>
    <t>IDENTIFICACION DEL RIESGO Y OPORTUNIDADES</t>
  </si>
  <si>
    <t>(11) ANÁLISIS DEL RIESGO
RIESGO INHERENTE</t>
  </si>
  <si>
    <t>(12) DESCRIPCION DEL CONTROL</t>
  </si>
  <si>
    <t>(13) CLASIFICACION DEL CONTROL</t>
  </si>
  <si>
    <t>(14) ANALISIS Y EVALUACION DE LOS CONTROLES</t>
  </si>
  <si>
    <t>(3) OBJETIVO DEL PROCESO</t>
  </si>
  <si>
    <t>(6) RIESGO / OPORTUNIDAD</t>
  </si>
  <si>
    <t>(7) CLASIFICACIÓN</t>
  </si>
  <si>
    <t>(8) CAUSA</t>
  </si>
  <si>
    <t>(9) DESCRIPCIÓN</t>
  </si>
  <si>
    <t>(10) CONSECUENCIA</t>
  </si>
  <si>
    <t>PROBABILIDAD</t>
  </si>
  <si>
    <t xml:space="preserve">IMPACTO </t>
  </si>
  <si>
    <t>CALIFICACION</t>
  </si>
  <si>
    <t>ZONA DE RIESGO</t>
  </si>
  <si>
    <t>ACCIONES</t>
  </si>
  <si>
    <t>FECHA DE IMPLEMENTACION</t>
  </si>
  <si>
    <t>REGISTRO</t>
  </si>
  <si>
    <t>RIESGO</t>
  </si>
  <si>
    <t>OPERATIVO</t>
  </si>
  <si>
    <t>OPORTUNIDAD</t>
  </si>
  <si>
    <t>INSTRUCTIVO PARA EL DILIGENCIAMIENTO DE LA MATRIZ DE RIESGOS Y OPORTUNIDADES</t>
  </si>
  <si>
    <t>(11) Análisis del Riesgo - Riesgo Inherente (NO APLICA PARA LAS OPORTUNIDADES)</t>
  </si>
  <si>
    <t>El análisis de riesgos busca establecer la probabilidad de ocurrencia del evento y sus consecuencias, éste último aspecto puede orientar la clasificación del riesgo, con el fin de obtener información para establecer el nivel de riesgo y las acciones que se van a implementar.
Con la información recogida o suministrada se determina el impacto y la probabilidad, clasificándolos y evaluándolos para poder hallar la capacidad de la corporación  en su aceptación o manejo.
Para el Análisis se tienen establecidos los siguientes criterios de calificación y valoración:</t>
  </si>
  <si>
    <t>TABLA DE PROBABILIDAD</t>
  </si>
  <si>
    <t>Frecuencia</t>
  </si>
  <si>
    <t>Más de una vez al año</t>
  </si>
  <si>
    <t>Probable</t>
  </si>
  <si>
    <t>Al menos 1 vez en el último año</t>
  </si>
  <si>
    <t>Al menos 1 vez en los últimos 2 años</t>
  </si>
  <si>
    <t>Improbable</t>
  </si>
  <si>
    <t>Al menos 1 vez en los últimos 5 años</t>
  </si>
  <si>
    <t>El evento puede ocurrir solo en circunstancias excepcionales (poco comunes o anormales)</t>
  </si>
  <si>
    <t>No se ha presentado en los últimos 5 años</t>
  </si>
  <si>
    <t>TABLA DE IMPACTO</t>
  </si>
  <si>
    <t>Impacto (consecuencias) cuantitativo</t>
  </si>
  <si>
    <t>Impacto (consecuencias) cualitativo</t>
  </si>
  <si>
    <t>Catastrófico</t>
  </si>
  <si>
    <t>- Interrupción de las operaciones de la Entidad por más de cinco (5) días
- Intervención por parte de un ente de control u otro ente regulador
- Pérdida de información critica para la entidad que no se puede recuperar
- Incumplimiento en las metas y objetivos institucionales afectando de forma grave la ejecución presupuesta</t>
  </si>
  <si>
    <t>Mayor</t>
  </si>
  <si>
    <t>- Interrupción de las operaciones de la Entidad por más de dos (2) días
- Pérdida de información critica que puede ser recuperada de forma parcial o incompleta
- Sanción por parte del ente de control y otro ente regulador
- Incumplimiento en las metas y objetivos institucionales afectando el cumplimiento en las metas de gobierno
- Imagen institucional afectada en el orden nacional o regional por incumplimiento en la prestación del servicio a los usuarios o ciudadanos</t>
  </si>
  <si>
    <t>- Interrupción de las operaciones de la Entidad por más de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</si>
  <si>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Menor</t>
  </si>
  <si>
    <t>Insignificante</t>
  </si>
  <si>
    <t>- No ha Interrupción de las operaciones de la Entidad
- No se generan sanciones económicas o administrativas
- No se afecta la Imagen institucional de forma significativa</t>
  </si>
  <si>
    <t>DETERMINACION ZONA DE RIESGO INHERENTE</t>
  </si>
  <si>
    <t>Impacto</t>
  </si>
  <si>
    <t>Probabilidad</t>
  </si>
  <si>
    <t>Insignificante (1)</t>
  </si>
  <si>
    <t>Menor (2)</t>
  </si>
  <si>
    <t>Moderado (3)</t>
  </si>
  <si>
    <t>Mayor (4)</t>
  </si>
  <si>
    <t>Catastrófico (5)</t>
  </si>
  <si>
    <t>Casi seguro (5)</t>
  </si>
  <si>
    <t>Moderada (5)</t>
  </si>
  <si>
    <t>Alta (10)</t>
  </si>
  <si>
    <t>Extrema (15)</t>
  </si>
  <si>
    <t>Extrema (20)</t>
  </si>
  <si>
    <t>Extrema (25)</t>
  </si>
  <si>
    <t>Probable (4)</t>
  </si>
  <si>
    <t>Moderada (4)</t>
  </si>
  <si>
    <t>Alta (8)</t>
  </si>
  <si>
    <t>Alta (12)</t>
  </si>
  <si>
    <t>Extrema (16)</t>
  </si>
  <si>
    <t>Posible (3)</t>
  </si>
  <si>
    <t>Baja (3)</t>
  </si>
  <si>
    <t>Moderada (6)</t>
  </si>
  <si>
    <t>Alta (9)</t>
  </si>
  <si>
    <t>Improbable (2)</t>
  </si>
  <si>
    <t>Baja (2)</t>
  </si>
  <si>
    <t>Rara vez (1)</t>
  </si>
  <si>
    <t>Baja (1)</t>
  </si>
  <si>
    <t>Puntaje</t>
  </si>
  <si>
    <t>Clasificación</t>
  </si>
  <si>
    <t>Tratamiento</t>
  </si>
  <si>
    <t xml:space="preserve"> 1 a 3 puntos</t>
  </si>
  <si>
    <t>Zona de Riesgo Baja</t>
  </si>
  <si>
    <t>Se debe asumir el riesgo y asumir las consecuencias. Los riesgos de las zonas baja se encuentran en un nivel que puede eliminarse o reducirse fácilmente con los controles establecidos en la entidad.</t>
  </si>
  <si>
    <t>4 a 6 puntos</t>
  </si>
  <si>
    <t>Zona de Riesgo Moderada</t>
  </si>
  <si>
    <t>Asumir el riesgo / reducir el riesgo. Deben tomarse las medidas necesarias para llevar los riesgos a la Zona de Riesgo Baja o eliminarlo, actuando bien sea sobre la probabilidad de ocurrencia o sobre la consecuencia, según sea el caso y tenga las posibilidades de acción.</t>
  </si>
  <si>
    <t>8 a 12 puntos</t>
  </si>
  <si>
    <t>Zona de Riesgo Alta</t>
  </si>
  <si>
    <t>Deben tomarse las medidas necesarias para llevar los riesgos a la Zona de Riesgo Moderada, Baja o eliminarlo. Reducir el riesgo, evitar, compartir o transferir.</t>
  </si>
  <si>
    <t>15 a 25 puntos</t>
  </si>
  <si>
    <t>Zona de Riesgo Extrema</t>
  </si>
  <si>
    <t>Los riesgos de la Zona de Riesgo Extrema requieren de un tratamiento prioritario. Se deben implementar los controles orientados a reducir la posibilidad de ocurrencia del riesgo o disminuir el impacto de sus efectos y tomar las medidas de protección. Reducir el riesgo, evitar, compartir o transferir</t>
  </si>
  <si>
    <t>(13) Clasificación de los controles:</t>
  </si>
  <si>
    <t>(14) Análisis y evaluación de los controles</t>
  </si>
  <si>
    <t>DETERMINACION ZONA DE RIESGO RESIDUAL</t>
  </si>
  <si>
    <t>FINANCIERO</t>
  </si>
  <si>
    <t>DE IMAGEN</t>
  </si>
  <si>
    <t>LEGAL O DE CUMPLIMIENTO</t>
  </si>
  <si>
    <t>CÓDIGO:</t>
  </si>
  <si>
    <t>VERSIÓN:</t>
  </si>
  <si>
    <t>FECHA:</t>
  </si>
  <si>
    <t>MEJORA CONTINÚA</t>
  </si>
  <si>
    <t>SISTEMA INTEGRADO DE GESTIÓN DE CALIDAD.</t>
  </si>
  <si>
    <t>ME - MC -F13</t>
  </si>
  <si>
    <t>MATRIZ DE RIESGOS INTEGRADA</t>
  </si>
  <si>
    <t>Criterio de Evaluación</t>
  </si>
  <si>
    <t>Aspecto a Evaluar en el Diseño del Control</t>
  </si>
  <si>
    <t>Opción de respuesta y puntaje</t>
  </si>
  <si>
    <t>1. Responsable</t>
  </si>
  <si>
    <t xml:space="preserve">¿Existe un responsable asignado a la ejecución del control? </t>
  </si>
  <si>
    <t>Asignado: 15
No Asignado: 0</t>
  </si>
  <si>
    <t>Adecuado: 15
Inadecuado: 0</t>
  </si>
  <si>
    <t>2. Periodicidad</t>
  </si>
  <si>
    <t>Oportuna: 15
Inoportuna: 0</t>
  </si>
  <si>
    <t>3. Propósito</t>
  </si>
  <si>
    <t>Prevenir: 15
Detectar: 10
No es un control: 0</t>
  </si>
  <si>
    <t>4. Como se realiza la actividad de control</t>
  </si>
  <si>
    <t>Confiable:15
No Confiable: 0</t>
  </si>
  <si>
    <t>5. Qué pasa con las observaciones o desviaciones</t>
  </si>
  <si>
    <t>Se investigan y resuelven oportunamente: 15
No se investigan y resuelven oportunamente:0</t>
  </si>
  <si>
    <t>6. Evidencia de la ejecución del control</t>
  </si>
  <si>
    <t>¿Se deja evidencia o rastro de la ejecución del control que permita a cualquier tercero con la evidencia llegar a la misma conclusión?</t>
  </si>
  <si>
    <t>Completa: 10
Incompleta: 5
No existe: 0</t>
  </si>
  <si>
    <t>Raro</t>
  </si>
  <si>
    <t>¿El responsable tiene la autoridad y adecuada segregación de funciones en la ejecución del control?</t>
  </si>
  <si>
    <t xml:space="preserve">¿La oportunidad en que se ejecuta el control ayuda a prevenir la mitigación del riesgo o a detectar la materialización del riesgo de manera oportuna? </t>
  </si>
  <si>
    <t xml:space="preserve">¿Las actividades que se desarrollan en el control realmente buscan por si sola prevenir o detectar las causas que pueden dar origen al riesgo, Ej.: verificar, validar, cotejar, comparar, revisar, etc.? </t>
  </si>
  <si>
    <t>¿La fuente de información que se utiliza en el desarrollo del control es información confiable que permita mitigar el riesgo?</t>
  </si>
  <si>
    <t xml:space="preserve">¿Las observaciones, desviaciones o diferencias identificadas como resultados de la ejecución del control son investigadas y resueltas de manera oportuna? </t>
  </si>
  <si>
    <t>Rango de Calificación del Diseño</t>
  </si>
  <si>
    <t>Resultado – Peso en la Evaluación del Diseño del Control</t>
  </si>
  <si>
    <t>Fuerte</t>
  </si>
  <si>
    <t>96 a 100</t>
  </si>
  <si>
    <t>86 a 95</t>
  </si>
  <si>
    <t>Débil</t>
  </si>
  <si>
    <t>0 a 85</t>
  </si>
  <si>
    <t>Rango de Calificación de la Ejecución</t>
  </si>
  <si>
    <t>(15) EVALUACIÓN A LA SOLIDEZ INDIVIDUAL DE CADA CONTROL</t>
  </si>
  <si>
    <t>(15) Evaluación a la Solidez Individual de cada Control</t>
  </si>
  <si>
    <t>Teniendo la calificación de la evaluación del diseño y ejecución del control se deberá evaluar la solidez individual de cada control para establecer posteriormente si se deben o no realizar acciones de mejora para fortalecer el control evaluado. Dicha evaluación se realiza ingresando los rangos de calificación obtenidos por control en la siguiente tabla:</t>
  </si>
  <si>
    <t>Peso del Diseño de cada Control</t>
  </si>
  <si>
    <t>Peso de la Ejecución de cada Control</t>
  </si>
  <si>
    <t>Solidez Individual de cada Control</t>
  </si>
  <si>
    <t>Fuerte: 100</t>
  </si>
  <si>
    <t>Moderado: 50</t>
  </si>
  <si>
    <t>Débil: 0</t>
  </si>
  <si>
    <t>Debe establecer acciones de mejora para Fortalecer el Control</t>
  </si>
  <si>
    <t>SI / NO</t>
  </si>
  <si>
    <t>Fuerte: Calificación entre 96 y 100</t>
  </si>
  <si>
    <t>Fuerte + Fuerte = Fuerte</t>
  </si>
  <si>
    <t>NO</t>
  </si>
  <si>
    <t>Fuerte + Moderado = Moderado</t>
  </si>
  <si>
    <t>SI</t>
  </si>
  <si>
    <t>Fuerte + Débil = Débil</t>
  </si>
  <si>
    <t>Moderado: Calificación entre 86 y 95</t>
  </si>
  <si>
    <t>Moderado + Fuerte = Moderado</t>
  </si>
  <si>
    <t>Moderado + Moderado = Moderado</t>
  </si>
  <si>
    <t>Moderado + Débil = Débil</t>
  </si>
  <si>
    <t>Débil: Calificación entre 0 y 85</t>
  </si>
  <si>
    <t>Débil + Fuerte = Débil</t>
  </si>
  <si>
    <t>Débil + Moderado = Débil</t>
  </si>
  <si>
    <t>Débil + Débil = Débil</t>
  </si>
  <si>
    <t>Aunque la calificación en el diseño del control sea fuerte, se debe evaluar también la ejecución del control ya que no basta con solo tener el control bien diseñado. La organización debe asegurar la ejecución de los controles por medio de líderes de proceso y los gerentes públicos determinando la periodicidad de medición de los mismos para que de esta forma la auditoria interna o control interno pueda confirmar que se realizaron dichas actividades y según este documento se pueda determinar el rango de calificación de la ejecución del control según los criterios de la siguiente tabla:</t>
  </si>
  <si>
    <t>Resultado – Peso en la Ejecución del Control</t>
  </si>
  <si>
    <t>El control se ejecuta de manera consistente por parte del responsable.</t>
  </si>
  <si>
    <t xml:space="preserve">El control se ejecuta algunas veces por parte del responsable. </t>
  </si>
  <si>
    <t>El control no se ejecuta por parte del responsable.</t>
  </si>
  <si>
    <t>(16) VALORACIÓN DEL RIESGO
RIESGO RESIDUAL</t>
  </si>
  <si>
    <t>La mayoría de los controles que se diseñan son para disminuir la probabilidad de que un riesgo se materialice y muy pocos están dirigidos al impacto. Pero si no existieran dichos controles sobre la probabilidad, el impacto por riesgos que llegasen a materializarse seria mayor. Es por tal razón que para la elaboración de la matriz de desplazamiento del riesgo se deberá evaluar si el control ayuda a disminuir el impacto o la probabilidad y se calificará teniendo en cuenta que de manera indirecta también disminuirá el impacto.</t>
  </si>
  <si>
    <t>Controles que ayudan a disminuir la probabilidad</t>
  </si>
  <si>
    <t>Controles que ayudan a disminuir el impacto</t>
  </si>
  <si>
    <t># Columnas en la matriz de riesgo que se desplaza en el eje de probabilidad</t>
  </si>
  <si>
    <t># Columnas en la matriz de riesgo que se desplaza en el eje de impacto</t>
  </si>
  <si>
    <t>Directamente</t>
  </si>
  <si>
    <t>Indirectamente</t>
  </si>
  <si>
    <t>No Disminuye</t>
  </si>
  <si>
    <t>Solidez de conjunto de los controles</t>
  </si>
  <si>
    <t>(16) Valoración del Riesgo - Riesgo Residual</t>
  </si>
  <si>
    <t>(17) Acciones asociadas al control:</t>
  </si>
  <si>
    <t>RESULTADO - PESO EN LA EVALUACIÓN DEL DISEÑO DEL CONTROL</t>
  </si>
  <si>
    <t>RANGO DE CALIFICACIÓN DEL DISEÑO</t>
  </si>
  <si>
    <t>RANGO DE CALIFICACIÓN DE LA EJECUCIÓN</t>
  </si>
  <si>
    <t>RANGO DE CALIFICACIÓN DE LA SOLIDEZ EN CONJUNTO DE CONTROLES</t>
  </si>
  <si>
    <t>DEBE ESTABLECER ACCIONES DE MEJORA PARA FORTALECER EL CONTROL
 SI/NO</t>
  </si>
  <si>
    <t>CONTROLES QUE AYUDAN A DISMINUIR LA PROBABILIDAD</t>
  </si>
  <si>
    <t>CONTROLES QUE AYUDAN A DISMINUIR EL IMPACTO</t>
  </si>
  <si>
    <t>DIRECTAMENTE</t>
  </si>
  <si>
    <t>NO DISMINUYE</t>
  </si>
  <si>
    <t>INDIRECTAMENTE</t>
  </si>
  <si>
    <t>N/A</t>
  </si>
  <si>
    <t>AMBIENTAL</t>
  </si>
  <si>
    <t>ATENCIÓN AL CIUDADANO</t>
  </si>
  <si>
    <t>COMUNICACIÓN EXTERNA</t>
  </si>
  <si>
    <t>COMUNICACIÓN INTERNA</t>
  </si>
  <si>
    <t>CORRUPCIÓN</t>
  </si>
  <si>
    <t>ECONÓMICO</t>
  </si>
  <si>
    <t>ESTRATÉGICO</t>
  </si>
  <si>
    <t>INFRAESTRUCTURA</t>
  </si>
  <si>
    <t>POLÍTICO</t>
  </si>
  <si>
    <t>PROCESOS</t>
  </si>
  <si>
    <t>SOCIAL</t>
  </si>
  <si>
    <t>TALENTO HUMANO</t>
  </si>
  <si>
    <t>TECNOLÓGICO</t>
  </si>
  <si>
    <t>PREVENTIVO</t>
  </si>
  <si>
    <t>DETECTIVO</t>
  </si>
  <si>
    <t>CORRECTIVO</t>
  </si>
  <si>
    <t>INDICADORES</t>
  </si>
  <si>
    <t>FUERTE</t>
  </si>
  <si>
    <t>MODERADO</t>
  </si>
  <si>
    <t>DÉBIL</t>
  </si>
  <si>
    <r>
      <t>(1) Tipo de Proceso:</t>
    </r>
    <r>
      <rPr>
        <sz val="10"/>
        <color theme="1"/>
        <rFont val="Arial"/>
        <family val="2"/>
      </rPr>
      <t xml:space="preserve"> En este espacio debe definirse el tipo de proceso al que corresponde de acuerdo a los definidos en el Mapa de Procesos: Gerenciales / Estratégico, Operativo / Misional, Apoyo y Evaluación.</t>
    </r>
  </si>
  <si>
    <r>
      <t xml:space="preserve">(2) Proceso: </t>
    </r>
    <r>
      <rPr>
        <sz val="10"/>
        <color theme="1"/>
        <rFont val="Arial"/>
        <family val="2"/>
      </rPr>
      <t>Indicar el nombre del Proceso que corresponde de acuerdo al Mapa de Procesos del Sistema de Gestión de la Corporación.</t>
    </r>
  </si>
  <si>
    <r>
      <t xml:space="preserve">(3) Objetivo: </t>
    </r>
    <r>
      <rPr>
        <sz val="10"/>
        <color theme="1"/>
        <rFont val="Arial"/>
        <family val="2"/>
      </rPr>
      <t>Hace referencia al objetivo del Proceso, descrito en la caracterización del mismo.</t>
    </r>
  </si>
  <si>
    <r>
      <t xml:space="preserve">(4) Procedimiento: </t>
    </r>
    <r>
      <rPr>
        <sz val="10"/>
        <color theme="1"/>
        <rFont val="Arial"/>
        <family val="2"/>
      </rPr>
      <t>Escribir el nombre del procedimiento relacionado con el proceso objeto de análisis.</t>
    </r>
  </si>
  <si>
    <r>
      <t xml:space="preserve">(5) Actividades: </t>
    </r>
    <r>
      <rPr>
        <sz val="10"/>
        <color theme="1"/>
        <rFont val="Arial"/>
        <family val="2"/>
      </rPr>
      <t>escribir las actividades correspondientes al procedimiento en las cuales se identifican los posibles riesgos y oportunidades.</t>
    </r>
  </si>
  <si>
    <r>
      <t xml:space="preserve">(6) Riesgo / Oportunidad:  </t>
    </r>
    <r>
      <rPr>
        <sz val="10"/>
        <color theme="1"/>
        <rFont val="Arial"/>
        <family val="2"/>
      </rPr>
      <t>Determinar si el evento corresponde a un riesgo o a una oportunidad.</t>
    </r>
  </si>
  <si>
    <r>
      <t xml:space="preserve">(7) Clasificación:  </t>
    </r>
    <r>
      <rPr>
        <sz val="10"/>
        <color theme="1"/>
        <rFont val="Arial"/>
        <family val="2"/>
      </rPr>
      <t>durante el proceso de identificación del riesgo y las oportunidades, se recomienda hacer una clasificación, con el fin de establecer con mayor facilidad el análisis del impacto, teniendo en cuenta los siguientes conceptos:</t>
    </r>
  </si>
  <si>
    <r>
      <rPr>
        <b/>
        <i/>
        <sz val="10"/>
        <color theme="1"/>
        <rFont val="Arial"/>
        <family val="2"/>
      </rPr>
      <t>Estratégicos:</t>
    </r>
    <r>
      <rPr>
        <b/>
        <sz val="10"/>
        <color theme="1"/>
        <rFont val="Arial"/>
        <family val="2"/>
      </rPr>
      <t xml:space="preserve"> </t>
    </r>
    <r>
      <rPr>
        <sz val="10"/>
        <color theme="1"/>
        <rFont val="Arial"/>
        <family val="2"/>
      </rPr>
      <t>se asocia con la forma en que se administra la Entidad, se enfoca a asuntos globales relacionados con la misión y el cumplimiento de los objetivos estratégicos, la clara definición de políticas, diseño y conceptualización de la entidad por parte de la alta gerencia.</t>
    </r>
  </si>
  <si>
    <r>
      <rPr>
        <b/>
        <i/>
        <sz val="10"/>
        <color theme="1"/>
        <rFont val="Arial"/>
        <family val="2"/>
      </rPr>
      <t>Operativos:</t>
    </r>
    <r>
      <rPr>
        <sz val="10"/>
        <color theme="1"/>
        <rFont val="Arial"/>
        <family val="2"/>
      </rPr>
      <t xml:space="preserve"> comprenden riesgos y oportunidades provenientes del funcionamiento y operatividad de los sistemas de información institucional, de la definición de los procesos, de la estructura de la entidad, de la articulación entre dependencias.</t>
    </r>
  </si>
  <si>
    <r>
      <rPr>
        <b/>
        <i/>
        <sz val="10"/>
        <color theme="1"/>
        <rFont val="Arial"/>
        <family val="2"/>
      </rPr>
      <t>Financieros:</t>
    </r>
    <r>
      <rPr>
        <i/>
        <sz val="10"/>
        <color theme="1"/>
        <rFont val="Arial"/>
        <family val="2"/>
      </rPr>
      <t xml:space="preserve"> </t>
    </r>
    <r>
      <rPr>
        <sz val="10"/>
        <color theme="1"/>
        <rFont val="Arial"/>
        <family val="2"/>
      </rPr>
      <t>se relacionan con el manejo de los recursos de la entidad que incluyen: la ejecución presupuestal, la elaboración de los estados financieros, los pagos, manejos de excedentes de tesorería y el manejo sobre los bienes.</t>
    </r>
  </si>
  <si>
    <r>
      <rPr>
        <b/>
        <i/>
        <sz val="10"/>
        <color theme="1"/>
        <rFont val="Arial"/>
        <family val="2"/>
      </rPr>
      <t>Legales o de Cumplimiento:</t>
    </r>
    <r>
      <rPr>
        <sz val="10"/>
        <color theme="1"/>
        <rFont val="Arial"/>
        <family val="2"/>
      </rPr>
      <t xml:space="preserve"> se asocian con la capacidad de la entidad para cumplir con los requisitos legales, contractuales, de ética pública y en general con su compromiso ante la comunidad.</t>
    </r>
  </si>
  <si>
    <r>
      <rPr>
        <b/>
        <i/>
        <sz val="10"/>
        <color theme="1"/>
        <rFont val="Arial"/>
        <family val="2"/>
      </rPr>
      <t>Tecnológicos:</t>
    </r>
    <r>
      <rPr>
        <sz val="10"/>
        <color theme="1"/>
        <rFont val="Arial"/>
        <family val="2"/>
      </rPr>
      <t xml:space="preserve"> están relacionados con la capacidad tecnológica de la Entidad para satisfacer sus necesidades actuales y futuras y el cumplimiento de la misión.</t>
    </r>
  </si>
  <si>
    <r>
      <rPr>
        <b/>
        <i/>
        <sz val="10"/>
        <color theme="1"/>
        <rFont val="Arial"/>
        <family val="2"/>
      </rPr>
      <t>De Imagen</t>
    </r>
    <r>
      <rPr>
        <b/>
        <sz val="10"/>
        <color theme="1"/>
        <rFont val="Arial"/>
        <family val="2"/>
      </rPr>
      <t>:</t>
    </r>
    <r>
      <rPr>
        <sz val="10"/>
        <color theme="1"/>
        <rFont val="Arial"/>
        <family val="2"/>
      </rPr>
      <t xml:space="preserve"> relacionados con la percepción y la confianza por parte de la ciudadanía hacia la institución.</t>
    </r>
  </si>
  <si>
    <r>
      <rPr>
        <b/>
        <i/>
        <sz val="10"/>
        <color theme="1"/>
        <rFont val="Arial"/>
        <family val="2"/>
      </rPr>
      <t xml:space="preserve">Corrupción: </t>
    </r>
    <r>
      <rPr>
        <sz val="10"/>
        <color theme="1"/>
        <rFont val="Arial"/>
        <family val="2"/>
      </rPr>
      <t>se asocian a la posibilidad de que, por acción u omisión, mediante el uso indebido del poder, de los recursos o de la información, se lesionen los intereses de una entidad y en consecuencia del Estado, para la obtención de un beneficio particular.</t>
    </r>
  </si>
  <si>
    <r>
      <rPr>
        <b/>
        <i/>
        <sz val="10"/>
        <color theme="1"/>
        <rFont val="Arial"/>
        <family val="2"/>
      </rPr>
      <t>Económico:</t>
    </r>
    <r>
      <rPr>
        <sz val="10"/>
        <color theme="1"/>
        <rFont val="Arial"/>
        <family val="2"/>
      </rPr>
      <t xml:space="preserve"> Disponibilidad de capital, liquidez, mercados financieros, desempleo, competencia.</t>
    </r>
  </si>
  <si>
    <r>
      <rPr>
        <b/>
        <i/>
        <sz val="10"/>
        <color theme="1"/>
        <rFont val="Arial"/>
        <family val="2"/>
      </rPr>
      <t>Político:</t>
    </r>
    <r>
      <rPr>
        <sz val="10"/>
        <color theme="1"/>
        <rFont val="Arial"/>
        <family val="2"/>
      </rPr>
      <t xml:space="preserve"> Riesgo relacionado a los cambios de gobierno, legislación, políticas públicas, regulación.</t>
    </r>
  </si>
  <si>
    <r>
      <rPr>
        <b/>
        <i/>
        <sz val="10"/>
        <color theme="1"/>
        <rFont val="Arial"/>
        <family val="2"/>
      </rPr>
      <t>Social:</t>
    </r>
    <r>
      <rPr>
        <sz val="10"/>
        <color theme="1"/>
        <rFont val="Arial"/>
        <family val="2"/>
      </rPr>
      <t xml:space="preserve"> Relacionados a la Demografía, responsabilidad social, orden público.</t>
    </r>
  </si>
  <si>
    <r>
      <rPr>
        <b/>
        <i/>
        <sz val="10"/>
        <color theme="1"/>
        <rFont val="Arial"/>
        <family val="2"/>
      </rPr>
      <t>Infraestructura:</t>
    </r>
    <r>
      <rPr>
        <sz val="10"/>
        <color theme="1"/>
        <rFont val="Arial"/>
        <family val="2"/>
      </rPr>
      <t xml:space="preserve"> Integridad y disponibilidad de datos y sistemas, desarrollo, producción y mantenimiento de sistemas de información.</t>
    </r>
  </si>
  <si>
    <r>
      <rPr>
        <b/>
        <i/>
        <sz val="10"/>
        <color theme="1"/>
        <rFont val="Arial"/>
        <family val="2"/>
      </rPr>
      <t>Ambiental:</t>
    </r>
    <r>
      <rPr>
        <sz val="10"/>
        <color theme="1"/>
        <rFont val="Arial"/>
        <family val="2"/>
      </rPr>
      <t xml:space="preserve"> Emisiones y residuos, energía, catástrofes naturales, desarrollo sostenible.</t>
    </r>
  </si>
  <si>
    <r>
      <rPr>
        <b/>
        <i/>
        <sz val="10"/>
        <color theme="1"/>
        <rFont val="Arial"/>
        <family val="2"/>
      </rPr>
      <t>Talento Humano:</t>
    </r>
    <r>
      <rPr>
        <sz val="10"/>
        <color theme="1"/>
        <rFont val="Arial"/>
        <family val="2"/>
      </rPr>
      <t xml:space="preserve"> Competencia del personal, disponibilidad del personal, seguridad y salud ocupacional.</t>
    </r>
  </si>
  <si>
    <r>
      <rPr>
        <b/>
        <i/>
        <sz val="10"/>
        <color theme="1"/>
        <rFont val="Arial"/>
        <family val="2"/>
      </rPr>
      <t>Procesos:</t>
    </r>
    <r>
      <rPr>
        <sz val="10"/>
        <color theme="1"/>
        <rFont val="Arial"/>
        <family val="2"/>
      </rPr>
      <t xml:space="preserve"> Capacidad, diseño, ejecución, proveedores, entradas, saludas, gestión del conocimiento.</t>
    </r>
  </si>
  <si>
    <r>
      <rPr>
        <b/>
        <i/>
        <sz val="10"/>
        <color theme="1"/>
        <rFont val="Arial"/>
        <family val="2"/>
      </rPr>
      <t xml:space="preserve">Comunicación Interna: </t>
    </r>
    <r>
      <rPr>
        <sz val="10"/>
        <color theme="1"/>
        <rFont val="Arial"/>
        <family val="2"/>
      </rPr>
      <t xml:space="preserve">Riesgo en los canales de comunicación utilizados y su efectividad, así como el flujo de información necesaria para el desarrollo de las operaciones. </t>
    </r>
  </si>
  <si>
    <r>
      <rPr>
        <b/>
        <i/>
        <sz val="10"/>
        <color theme="1"/>
        <rFont val="Arial"/>
        <family val="2"/>
      </rPr>
      <t>Comunicación Externa</t>
    </r>
    <r>
      <rPr>
        <sz val="10"/>
        <color theme="1"/>
        <rFont val="Arial"/>
        <family val="2"/>
      </rPr>
      <t>: Riesgo en los mecanismos establecidos para entrar en contacto con los usuarios o ciudadanos establecidos.</t>
    </r>
  </si>
  <si>
    <r>
      <rPr>
        <b/>
        <i/>
        <sz val="10"/>
        <color theme="1"/>
        <rFont val="Arial"/>
        <family val="2"/>
      </rPr>
      <t>Atención al Ciudadano:</t>
    </r>
    <r>
      <rPr>
        <sz val="10"/>
        <color theme="1"/>
        <rFont val="Arial"/>
        <family val="2"/>
      </rPr>
      <t xml:space="preserve"> Riesgo de perder a los ciudadanos interesados en el canal por sensación de abandono u ofensa en el proceso de atención al cliente.</t>
    </r>
  </si>
  <si>
    <r>
      <t xml:space="preserve">(8) Causa: </t>
    </r>
    <r>
      <rPr>
        <sz val="10"/>
        <color theme="1"/>
        <rFont val="Arial"/>
        <family val="2"/>
      </rPr>
      <t>son los medios, las circunstancias y agentes generadores de riesgo o la oportunidad. Los agentes generadores que se entienden como todos los sujetos u objetos que tienen la capacidad de originar un riesgo o potenciar una oportunidad. En este punto debe describirse las causas que originan los riesgos u oportunidades identificados de acuerdo a los factores internos y externos analizados que pueden afectar el logro de los objetivos del proceso.</t>
    </r>
  </si>
  <si>
    <r>
      <t xml:space="preserve">(9) Descripción: </t>
    </r>
    <r>
      <rPr>
        <sz val="10"/>
        <color theme="1"/>
        <rFont val="Arial"/>
        <family val="2"/>
      </rPr>
      <t>se debe describir los riesgos u oportunidades que pueden afectar  o potenciar el normal desarrollo de las actividades de acuerdo a las causas identificadas.</t>
    </r>
  </si>
  <si>
    <r>
      <t xml:space="preserve">(10) Consecuencia: </t>
    </r>
    <r>
      <rPr>
        <sz val="10"/>
        <color theme="1"/>
        <rFont val="Arial"/>
        <family val="2"/>
      </rPr>
      <t>Las consecuencias determinadas en este paso se asociaran a la tabla de impactos o consecuencias.</t>
    </r>
  </si>
  <si>
    <r>
      <t xml:space="preserve">Probabilidad: </t>
    </r>
    <r>
      <rPr>
        <sz val="10"/>
        <color theme="1"/>
        <rFont val="Arial"/>
        <family val="2"/>
      </rPr>
      <t>Se entiende la  posibilidad de ocurrencia del evento; esta puede ser medida con criterios de frecuencia.</t>
    </r>
  </si>
  <si>
    <t>Es viable que el evento ocurra en la mayoría de las circunstancias</t>
  </si>
  <si>
    <r>
      <rPr>
        <b/>
        <sz val="10"/>
        <color theme="1"/>
        <rFont val="Arial"/>
        <family val="2"/>
      </rPr>
      <t>Impacto</t>
    </r>
    <r>
      <rPr>
        <sz val="10"/>
        <color theme="1"/>
        <rFont val="Arial"/>
        <family val="2"/>
      </rPr>
      <t>: Se entiende las consecuencias que pueden ocasionar a la organización la materialización del riesgo o la oportunidad. Escala de medida cualitativa estableciendo las categorías y la descripción. Por ejemplo:</t>
    </r>
  </si>
  <si>
    <t>- Impacto que afecte la ejecución presupuestal en un valor mayor o igual al 50%
- Perdida de cobertura en la prestación de servicios de la entidad mayor o igual al 50%
- Pago de indemnizaciones a terceros por acciones legales que pueden afectar el presupuesto total de la entidad en un valor mayor o igual al 50%
- Pago de sanciones económicas por incumplimiento en la normatividad aplicable ante un ente regulador, las cuales afectan en un valor mayor o igual al 50% del presupuesto general de la entidad</t>
  </si>
  <si>
    <t>- Impacto que afecte la ejecución presupuestal en un valor mayor o igual al 20%
- Perdida de cobertura en la prestación de servicios de la entidad mayor o igual al 20%
- Pago de indemnizaciones a terceros por acciones legales que pueden afectar el presupuesto total de la entidad en un valor mayor o igual al 20%
- Pago de sanciones económicas por incumplimiento en la normatividad aplicable ante un ente regulador, las cuales afectan en un valor mayor o igual al 20% del presupuesto general de la entidad</t>
  </si>
  <si>
    <t>- Impacto que afecte la ejecución presupuestal en un valor mayor o igual al 5%
- Perdida de cobertura en la prestación de servicios de la entidad mayor o igual al 10%
- Pago de indemnizaciones a terceros por acciones legales que pueden afectar el presupuesto total de la entidad en un valor mayor o igual al 5%
- Pago de sanciones económicas por incumplimiento en la normatividad aplicable ante un ente regulador, las cuales afectan en un valor mayor o igual al 5% del presupuesto general de la entidad</t>
  </si>
  <si>
    <t>- Impacto que afecte la ejecución presupuestal en un valor menor o igual al 1%
- Perdida de cobertura en la prestación de servicios de la entidad menor o igual al 50%
- Pago de indemnizaciones a terceros por acciones legales que pueden afectar el presupuesto total de la entidad en un valor menor o igual al 1%
- Pago de sanciones económicas por incumplimiento en la normatividad aplicable ante un ente regulador, las cuales afectan en un valor menor o igual al 1% del presupuesto general de la entidad</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</si>
  <si>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</si>
  <si>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menor o igual al 0,5%
- Perdida de cobertura en la prestación de servicios de la entidad menor o igual al 1%
- Pago de indemnizaciones a terceros por acciones legales que pueden afectar el presupuesto total de la entidad en un valor menor o igual al 0,5%
- Pago de sanciones económicas por incumplimiento en la normatividad aplicable ante un ente regulador, las cuales afectan en un valor menor o igual al 0.5% del presupuesto general de la entidad</t>
  </si>
  <si>
    <r>
      <t xml:space="preserve">Calificación: </t>
    </r>
    <r>
      <rPr>
        <sz val="10"/>
        <color theme="1"/>
        <rFont val="Arial"/>
        <family val="2"/>
      </rPr>
      <t>con el fin de determinar la zona de riesgo se realiza la  multiplicación entre la probabilidad vs el impacto, el resultado permitirá indicar la zona de riesgo en la cual se clasificara el riesgo.</t>
    </r>
  </si>
  <si>
    <r>
      <t xml:space="preserve">Zona de riesgo:  </t>
    </r>
    <r>
      <rPr>
        <sz val="10"/>
        <color theme="1"/>
        <rFont val="Arial"/>
        <family val="2"/>
      </rPr>
      <t>Una vez realizado el análisis de riesgo con base a los aspectos de probabilidad e impacto, se determina la priorización de la zona de riesgo con base en las formulas establecidas en la matriz, lo que permite determinar cuáles requieren de un tratamiento  inmediato.</t>
    </r>
  </si>
  <si>
    <r>
      <rPr>
        <b/>
        <sz val="10"/>
        <color theme="1"/>
        <rFont val="Arial"/>
        <family val="2"/>
      </rPr>
      <t xml:space="preserve">(12) Definición del control: </t>
    </r>
    <r>
      <rPr>
        <sz val="10"/>
        <color theme="1"/>
        <rFont val="Arial"/>
        <family val="2"/>
      </rPr>
      <t>Una vez determinada la zona de riesgo se evalúa la conveniencia, de implementar o aplicar algún control como mecanismos, políticas, prácticas u otras acciones que actúen para minimizar el riesgo negativo o potenciar oportunidades positivas, con el fin de garantizar el desarrollo y cumplimiento de las actividades acorde a los requisitos institucionales. Se debe determinar si los controles están documentados, con el fin de establecer la manera como se realiza el control, algunos ejemplos de tipos de control:</t>
    </r>
  </si>
  <si>
    <r>
      <t xml:space="preserve">Para realizar la valoración de los controles existentes es necesario recordar que éstos se clasifican en:
- </t>
    </r>
    <r>
      <rPr>
        <b/>
        <sz val="10"/>
        <color theme="1"/>
        <rFont val="Arial"/>
        <family val="2"/>
      </rPr>
      <t xml:space="preserve">Preventivos: </t>
    </r>
    <r>
      <rPr>
        <sz val="10"/>
        <color theme="1"/>
        <rFont val="Arial"/>
        <family val="2"/>
      </rPr>
      <t>Se orientan a eliminar las causas del riesgo, para prevenir su ocurrencia o materialización.</t>
    </r>
    <r>
      <rPr>
        <b/>
        <sz val="10"/>
        <color theme="1"/>
        <rFont val="Arial"/>
        <family val="2"/>
      </rPr>
      <t xml:space="preserve">
- Detectivos: </t>
    </r>
    <r>
      <rPr>
        <sz val="10"/>
        <color theme="1"/>
        <rFont val="Arial"/>
        <family val="2"/>
      </rPr>
      <t>Aquellos que registran un evento después presentado; sirven para descubrir resultados no previstos y alertar sobre la presencia de un riesgo.</t>
    </r>
    <r>
      <rPr>
        <b/>
        <sz val="10"/>
        <color theme="1"/>
        <rFont val="Arial"/>
        <family val="2"/>
      </rPr>
      <t xml:space="preserve">
- Correctivos: </t>
    </r>
    <r>
      <rPr>
        <sz val="10"/>
        <color theme="1"/>
        <rFont val="Arial"/>
        <family val="2"/>
      </rPr>
      <t>Aquellos que permiten, después de ser detectado el evento no deseado, el restablecimiento de la actividad.</t>
    </r>
  </si>
  <si>
    <r>
      <rPr>
        <sz val="10"/>
        <color theme="1"/>
        <rFont val="Arial"/>
        <family val="2"/>
      </rPr>
      <t xml:space="preserve">Su objetivo es comparar los resultados del análisis de riesgos con los controles establecidos, para determinar la zona de riesgo final </t>
    </r>
    <r>
      <rPr>
        <b/>
        <sz val="10"/>
        <color theme="1"/>
        <rFont val="Arial"/>
        <family val="2"/>
      </rPr>
      <t xml:space="preserve">(Riesgo Residual)
</t>
    </r>
    <r>
      <rPr>
        <sz val="10"/>
        <color theme="1"/>
        <rFont val="Arial"/>
        <family val="2"/>
      </rPr>
      <t>Se realiza la calificación de los controles de acuerdo a los siguientes criterios:</t>
    </r>
  </si>
  <si>
    <t>Con la calificación obtenida se realiza un desplazamiento en la matriz, así: si el control afecta la probabilidad se avanza hacia abajo. Si afecta el impacto se avanza a la izquierda. Si la solidez de conjunto de control es Débil no disminuirá la probabilidad o el impacto asociado al riesgo. Los riesgos de corrupción solamente podrán tener disminución de la probabilidad ya que el impacto siempre será significativo.</t>
  </si>
  <si>
    <r>
      <t xml:space="preserve">Indicadores: </t>
    </r>
    <r>
      <rPr>
        <sz val="10"/>
        <color theme="1"/>
        <rFont val="Arial"/>
        <family val="2"/>
      </rPr>
      <t>son variables que intentan medir u objetivar, en forma cuantitativa o cualitativa, sucesos colectivos para así, poder respaldar acciones.</t>
    </r>
  </si>
  <si>
    <r>
      <rPr>
        <b/>
        <sz val="10"/>
        <color theme="1"/>
        <rFont val="Arial"/>
        <family val="2"/>
      </rPr>
      <t xml:space="preserve">Acciones: </t>
    </r>
    <r>
      <rPr>
        <sz val="10"/>
        <color theme="1"/>
        <rFont val="Arial"/>
        <family val="2"/>
      </rPr>
      <t>Una vez determinada la zona de riesgo se evalúa la conveniencia, de aplicar acciones como mecanismos de implementación del control, que actúen para minimizar el riesgo negativo o potenciar oportunidades positivas, con el fin de garantizar el desarrollo y cumplimiento de las actividades acorde a los requisitos institucionales.</t>
    </r>
  </si>
  <si>
    <r>
      <t xml:space="preserve">Fecha de implementación: </t>
    </r>
    <r>
      <rPr>
        <sz val="10"/>
        <color theme="1"/>
        <rFont val="Arial"/>
        <family val="2"/>
      </rPr>
      <t>define la fecha o período de ejecución de la acción de control.</t>
    </r>
  </si>
  <si>
    <r>
      <t xml:space="preserve">Responsables: </t>
    </r>
    <r>
      <rPr>
        <sz val="10"/>
        <color theme="1"/>
        <rFont val="Arial"/>
        <family val="2"/>
      </rPr>
      <t>hace referencia a los líderes de los procesos donde se desarrollarán las acciones propuestas y los responsables de ejecutarlas.</t>
    </r>
  </si>
  <si>
    <r>
      <t xml:space="preserve">Evidencia del control: </t>
    </r>
    <r>
      <rPr>
        <sz val="10"/>
        <color theme="1"/>
        <rFont val="Arial"/>
        <family val="2"/>
      </rPr>
      <t>se debe indicar los registros donde se evidencia la aplicación del control.</t>
    </r>
  </si>
  <si>
    <t>Procesos.</t>
  </si>
  <si>
    <t>CLASIFICACIÓN DEL PROCESO.</t>
  </si>
  <si>
    <t>RIESGOS INHERENTES</t>
  </si>
  <si>
    <t>Proceso</t>
  </si>
  <si>
    <t>Ambiental</t>
  </si>
  <si>
    <t>Atención Al Ciudadano</t>
  </si>
  <si>
    <t>Comunicación Externa</t>
  </si>
  <si>
    <t>Comunicación Interna</t>
  </si>
  <si>
    <t>Corrupción</t>
  </si>
  <si>
    <t>De Imagen</t>
  </si>
  <si>
    <t>Económico</t>
  </si>
  <si>
    <t>Estratégico</t>
  </si>
  <si>
    <t>Financiero</t>
  </si>
  <si>
    <t>Infraestructura</t>
  </si>
  <si>
    <t>Legal O De Cumplimiento</t>
  </si>
  <si>
    <t>Operativo</t>
  </si>
  <si>
    <t>Político</t>
  </si>
  <si>
    <t>Procesos</t>
  </si>
  <si>
    <t>Social</t>
  </si>
  <si>
    <t>Talento Humano</t>
  </si>
  <si>
    <t>Tecnológico</t>
  </si>
  <si>
    <t>Baja</t>
  </si>
  <si>
    <t>Moderada</t>
  </si>
  <si>
    <t>Alta</t>
  </si>
  <si>
    <t>Extrema</t>
  </si>
  <si>
    <t>Total Riesgos por proceso</t>
  </si>
  <si>
    <t>1.</t>
  </si>
  <si>
    <t>Planeación Estratégica</t>
  </si>
  <si>
    <t>2.</t>
  </si>
  <si>
    <t>Mejoramiento Contínuo</t>
  </si>
  <si>
    <t>3.</t>
  </si>
  <si>
    <t>Gestión de Comunicaciones</t>
  </si>
  <si>
    <t>4.</t>
  </si>
  <si>
    <t>Gestión Comercial y de Proyectos</t>
  </si>
  <si>
    <t>5.</t>
  </si>
  <si>
    <t>Gestión de Mercadeo</t>
  </si>
  <si>
    <t>6.</t>
  </si>
  <si>
    <t>Gestión de Contenidos</t>
  </si>
  <si>
    <t>7.</t>
  </si>
  <si>
    <t>Gestión de Programación</t>
  </si>
  <si>
    <t>8.</t>
  </si>
  <si>
    <t>Gestión de Producción</t>
  </si>
  <si>
    <t>9.</t>
  </si>
  <si>
    <t>10.</t>
  </si>
  <si>
    <t>11.</t>
  </si>
  <si>
    <t>Gestión de Recursos Físicos</t>
  </si>
  <si>
    <t>12.</t>
  </si>
  <si>
    <t>Gestión Jurídica</t>
  </si>
  <si>
    <t>13.</t>
  </si>
  <si>
    <t>Gestión de Talento Humano</t>
  </si>
  <si>
    <t>14.</t>
  </si>
  <si>
    <t>Gestión Financiera</t>
  </si>
  <si>
    <t>15.</t>
  </si>
  <si>
    <t>Gestión Contractual</t>
  </si>
  <si>
    <t>16.</t>
  </si>
  <si>
    <t>Participación y Atención al Ciudadano</t>
  </si>
  <si>
    <t>17.</t>
  </si>
  <si>
    <t>Gestión Documental</t>
  </si>
  <si>
    <t>18.</t>
  </si>
  <si>
    <t>Gestión de evaluación, control y seguimiento</t>
  </si>
  <si>
    <t>Total</t>
  </si>
  <si>
    <t>Estrategico</t>
  </si>
  <si>
    <t>Misionales</t>
  </si>
  <si>
    <t>MAPA DE CALOR</t>
  </si>
  <si>
    <t>GERENCIAL / ESTRATEGICO</t>
  </si>
  <si>
    <t>Establecer los lineamientos institucionales que enmarcan la operación de TEVEANDINA LTDA. - CANALTRECE, garantizando la retroalimentación y la gestión del conocimiento para el logro de metas institucionales.</t>
  </si>
  <si>
    <t>Planeación estratégica.
Gestión de Riesgos.</t>
  </si>
  <si>
    <t xml:space="preserve">1. Planificación de cambios del sistema de gestión.
2. Seguimiento
3. Evaluación de los procesos / procedimientos
sistema de gestión </t>
  </si>
  <si>
    <t>Incumplimiento de los objetivos y estrategias institucionales.</t>
  </si>
  <si>
    <t>Planes de Acción con seguimientos trimestrales</t>
  </si>
  <si>
    <t>Trimestralmente</t>
  </si>
  <si>
    <t>Líder de Planeación</t>
  </si>
  <si>
    <t>Planes de Acción, Actas de reunión, correo, electrónico, Seguimiento trimestral planes de acción</t>
  </si>
  <si>
    <t>No cuenta con  una fuente de financiación estable.
No coherencia en las políticas publicas</t>
  </si>
  <si>
    <t>La no sostenibilidad del negocio</t>
  </si>
  <si>
    <t>Cierre del canal.
Liquidación del objeto social.
Cambio del objeto social.</t>
  </si>
  <si>
    <t xml:space="preserve">Realizar reuniones o mesas de trabajo de la gerencia con los lideres  de proceso para verificar cumplimientos de metas y formular estrategias.
</t>
  </si>
  <si>
    <t>Semestral</t>
  </si>
  <si>
    <t>Retrasos en el cumplimiento de metas.
Investigaciones disciplinarias.
Fiscales.
Penales.
Sanciones.</t>
  </si>
  <si>
    <t>Personal capacitado.
Procesos y procedimientos documentados.
Reuniones internas de planeación y seguimiento.</t>
  </si>
  <si>
    <t>Falta de control y seguimiento en la ejecución presupuestal.</t>
  </si>
  <si>
    <t>Diseño del plan de adquisiciones de bienes y servicios para beneficio propio o de terceros.</t>
  </si>
  <si>
    <t>Detrimento patrimonial.
Sanciones por parte de los organismos de control.
Investigaciones disciplinarias.
Fiscales.
Penales.
Sanciones.</t>
  </si>
  <si>
    <t>Mensual</t>
  </si>
  <si>
    <t>Plan Anual de Adquisiciones.</t>
  </si>
  <si>
    <t>Mejorar continuamente la eficacia, eficiencia y efectividad en el desempeño del Sistema de Gestión Integral de TEVEANDINA LTDA - CANAL TRECE en el alcance de sus procesos, en el ejercicio de sus funciones misionales, a través de la prestación de los servicios, en el marco de la normatividad aplicable.</t>
  </si>
  <si>
    <t>Mejoramiento Continuo</t>
  </si>
  <si>
    <t>1.Recibir la solicitud de la herramienta Os Ticket.
2. Realizar gestión al requerimiento.
3. Actualizar listado maestro.
4. Divulgación y comunicación   de los cambios establecidos</t>
  </si>
  <si>
    <t xml:space="preserve">La no verificación de los documentos enviados y publicados.
Desconocimiento del repositorio documental.
</t>
  </si>
  <si>
    <t>Desactualización y no divulgación  de los documentos del sistema de gestión.</t>
  </si>
  <si>
    <t>Uso de documentos obsoletos.</t>
  </si>
  <si>
    <t>Actualización de repositorio de documentos del sistema de gestión y su respectiva divulgación y sensibilización.
Revisión de los documentos enviados a través del la herramienta OS TICKET.
Verificar que los documentos actualizados correspondan a la versión vigente.
Publicación  y divulgación de los documentos  actualizados en el repositorio de documentos del sistema de gestión.</t>
  </si>
  <si>
    <t>Solicitudes de cambios documentales realizadas / Total solicitudes.</t>
  </si>
  <si>
    <t>Sensibilización de los documentos actualizados en el repositorio de documentos SHAREPOINT, requeridos por lo lideres de procesos cada vez que se requiera una creación, actualización  o eliminación de documentos del proceso y llevar control de los cambios documentales actualizando  la matriz de cambios.</t>
  </si>
  <si>
    <t>Cada vez que se requiera un cambio documental.</t>
  </si>
  <si>
    <t>Solicitudes Os Ticket.
Listado Maestro de documentos.</t>
  </si>
  <si>
    <t>Planes de mejora ineficaces.</t>
  </si>
  <si>
    <t>Fallo en el Sistema de Gestión de Calidad del canal alterando la mejora continua y la gestión del Canal.
Retraso en la gestión estratégica.</t>
  </si>
  <si>
    <t>Socializar los planes de mejora propuestos con cada líder de proceso para realizar los ajustes necesarios y poder llevar un control eficaz del mismo.</t>
  </si>
  <si>
    <t>Planes de mejora socializados / total de planes de mejora</t>
  </si>
  <si>
    <t>Reuniones con los lideres de proceso para socializar y ajustar los planes de mejora propuestos.
Sensibilizar a los lideres de proceso acerca de la importancia de llevar un adecuado control en los planes de mejora aceptados.</t>
  </si>
  <si>
    <t>Cada vez que se requiera o se detecte una debilidad en el proceso.</t>
  </si>
  <si>
    <t>Líderes de proceso</t>
  </si>
  <si>
    <t>Plan de Mejoramiento</t>
  </si>
  <si>
    <t>GESTIÓN DE COMUNICACIONES</t>
  </si>
  <si>
    <t>Comunicar productos, servicios, hitos, hechos y demás información de relevancia sobre la actividad misional de TEVEANDINA CANAL TRECE según necesidades y expectativas de sus grupos de interés.</t>
  </si>
  <si>
    <t>COMUNICACIONES</t>
  </si>
  <si>
    <t>1.Divulgacion de comunicaciones internas.
2. Divulgación de comunicaciones externas.</t>
  </si>
  <si>
    <t xml:space="preserve">Manipulación de la información con beneficios propios o de un tercero.
Ocultamiento o falta de transparencia en el momento de trasmitir la información real con beneficios propios o de un tercero.
</t>
  </si>
  <si>
    <t>Distorsión de la información emitida con beneficio propio o de un tercero.</t>
  </si>
  <si>
    <t>Daño o afectación en la reputación del canal.
Investigaciones disciplinarias.
Fiscales.
Penales.
Sanciones.
Posibles sanciones disciplinarias</t>
  </si>
  <si>
    <t>Comunicados de prensa deben estar revisados y con VoBo por parte de la gerencia.
Realización de eventos para rendición de cuentas revisados y con VoBo por parte de la gerencia.
Solicitudes de la información se controla desde las áreas y se debe enviar la información básica del tema a divulgar.</t>
  </si>
  <si>
    <t>Comunicados de prensa revisados y divulgados.</t>
  </si>
  <si>
    <t xml:space="preserve">Se revisarán los comunicados de prensa y se dará el VoBo por parte de la Coordinación de Comunicaciones y gerencia, antes de enviar o divulgar cualquier comunicado de prensa. En caso que no cuente con el visto bueno o no cumpla con las especificaciones  gerencia solicita realizar las respectivas modificaciones y será realizada en físico o por correo electrónico.  
La rendición de cuentas debe ser revisada por parte de la gerencia antes de ser divulgada y publicada en la pagina web u otros canales de comunicación, una vez al año.
 </t>
  </si>
  <si>
    <t>Mínimo una vez al año</t>
  </si>
  <si>
    <t>Gerencia.
Coordinador de comunicaciones.</t>
  </si>
  <si>
    <t>Divulgaciones realizadas</t>
  </si>
  <si>
    <t>Uso inadecuado de los medios de comunicación del Canal para desviar la verdad de la información (Fake News) con el fin de causar daño y/o beneficiar un a tercero.</t>
  </si>
  <si>
    <t>Seguimiento diario a las solicitudes de publicación
Revisión de contenidos por diferentes responsables.</t>
  </si>
  <si>
    <t>Informes presentados a comités o juntas</t>
  </si>
  <si>
    <t xml:space="preserve">Revisión y seguimiento de las solicitud de publicaciones solicitadas por los diferentes procesos.
Se revisarán los comunicados de prensa y se dará el VoBo por parte de la Coordinación de Comunicaciones y gerencia, antes de enviar o divulgar cualquier comunicado de prensa. En caso que no cuente con el visto bueno o no cumpla con las especificaciones  gerencia solicita realizar las respectivas modificaciones y será realizada en físico o por correo electrónico. </t>
  </si>
  <si>
    <t xml:space="preserve">Lideres de procesos </t>
  </si>
  <si>
    <t>Actas de reunión, correo, electrónico, informes.</t>
  </si>
  <si>
    <t xml:space="preserve">No realización de backup de información que ocasione perdida en la trazabilidad del proceso. </t>
  </si>
  <si>
    <t>Perdida de documentos soporte de las publicaciones y/o mensajes divulgados</t>
  </si>
  <si>
    <t>Perdida de credibilidad en contenidos publicados y trazabilidad en los mismos.
Daño o afectación en la reputación del canal.</t>
  </si>
  <si>
    <t>Seguimiento al informe diario de creación de backup con documentos y archivos digitales.</t>
  </si>
  <si>
    <t>Número de documentos guardados / Total de documentos publicados</t>
  </si>
  <si>
    <t>Revisión mensual en la bitácora de backups de contenidos y publicaciones digitales.</t>
  </si>
  <si>
    <t>Líder de comunicaciones</t>
  </si>
  <si>
    <t>Backup de publicaciones y documentos</t>
  </si>
  <si>
    <t>No contar a tiempo con los insumos de información básicos ni con la información suficiente para desarrollar la información acertada.
Enviar comunicados o piezas sin el respectivo visto bueno</t>
  </si>
  <si>
    <t>Información divulgada  inexacta</t>
  </si>
  <si>
    <t xml:space="preserve">
Socialización sobre la aplicación de las políticas de Comunicaciones establecidas por el canal.
Comunicados de prensa deben estar revisados y con VoBo por parte de la gerencia.
Solicitudes de la información se controla desde las áreas y se debe enviar la información básica del tema a divulgar.
</t>
  </si>
  <si>
    <t>Divulgaciones realizadas de socialización de la política</t>
  </si>
  <si>
    <t>Se socializara la política de comunicaciones al personal del canal por parte del coordinador de comunicaciones por medio de correo electrónico una vez que se actualice.
Solicitar por medio de correo electrónico los insumos de información faltante cada vez que los insumos de información no hayan sido suficientes por parte del coordinador de comunicaciones</t>
  </si>
  <si>
    <t>Coordinador de comunicaciones.</t>
  </si>
  <si>
    <t>Política Divulgada</t>
  </si>
  <si>
    <t>Aumentar los ingresos, las utilidades  de TEVEANDINA  LTDA, - CANAL TRECE por ventas a través de la consecución,, mantenimiento y fortalecimiento de la gestión de clientes  y de una gestión integral comercial  a partir  de criterios de planeación, ejecución, seguimiento, control y mejoramiento, con la finalidad de generar la rentabilidad y sostenibilidad empresarial esperada.</t>
  </si>
  <si>
    <t>Gestión comercial.
Supervisión de proyectos</t>
  </si>
  <si>
    <t>Amiguismo.
Concentración de funciones
Abuso de poder.
Debilidades en el seguimiento</t>
  </si>
  <si>
    <t xml:space="preserve"> Realizar contratos en condiciones no favorables para el Canal  en beneficio propio o de un tercero</t>
  </si>
  <si>
    <t>Realizar uso indebido de los productos y/o servicios de los contratos en beneficio propio o de un tercero</t>
  </si>
  <si>
    <t xml:space="preserve"> Descuido por parte del supervisor.
Falta de conocimiento en los procedimientos del proceso.
</t>
  </si>
  <si>
    <t>Facturas de proveedores radicadas y revisadas.</t>
  </si>
  <si>
    <t>Facturas generadas a los clientes.</t>
  </si>
  <si>
    <t>Facturas clientes.</t>
  </si>
  <si>
    <t xml:space="preserve">La no consecución de nuevos
clientes y falta de acciones de
mercadeo y comercialización
del Canal, generan reducción
en el nivel de ventas </t>
  </si>
  <si>
    <t>GESTIÓN DE MERCADEO</t>
  </si>
  <si>
    <t xml:space="preserve">Diseñar y formular estrategias para TEVEANDINA LTDA, - CANAL TRECE de alianzas de marca, con aliados Institucionales, académicos mediáticos  y privados en las regiones de cubrimiento del canal satisfaciendo las necesidades  de los televidentes, creando  vínculos   que proyecten en el futuro un crecimiento sostenido de la marca y los productos asociados a ella,  en cumplimiento del plan estratégico acorde a su misión, visón y sistema de gestión de calidad  logrando el cumplimiento de los objetivos y metas  institucionales. </t>
  </si>
  <si>
    <t>Alianzas estratégicas</t>
  </si>
  <si>
    <t>1. Generar alianza estrategias.
2.Desarrollar productos de las alianzas.
3. Evaluar el impacto de la alianza</t>
  </si>
  <si>
    <t>Hacer uso indebido de los productos de las alianzas en beneficio propio o de un tercero</t>
  </si>
  <si>
    <t xml:space="preserve">Realizar Alianzas en condiciones no  favorables para el Canal </t>
  </si>
  <si>
    <t>MISIONAL</t>
  </si>
  <si>
    <t>Garantizar que la oferta de contenidos de  TEVEANDINA LTDA, -  CANAL TRECE sea coherente con los principios conceptuales y editoriales del mismo, las normativas y cuotas de pantalla y los estándares de calidad requeridos.</t>
  </si>
  <si>
    <t>Gestión de contenidos.
Gestión de contenidos audiovisuales.</t>
  </si>
  <si>
    <t>Deficiente control y seguimiento.
Conflicto de intereses.
Abuso de poder</t>
  </si>
  <si>
    <t xml:space="preserve">
Mala imagen del Canal.
Investigaciones disciplinarias.
Fiscales.
Penales.
Sanciones.</t>
  </si>
  <si>
    <t xml:space="preserve">
Mala imagen del Canal.
Investigaciones disciplinarias.
Sanciones.</t>
  </si>
  <si>
    <t>Desarrollar, gestionar, supervisar la programación de contenidos para el canal de televisión TEVANDINA LTDA, - CANAL TRECE  alineados con los objetivos de la gerencia y normatividad legal vigente.</t>
  </si>
  <si>
    <t>Trafico y programación de contenidos</t>
  </si>
  <si>
    <t>1. Desarrollo de programación.</t>
  </si>
  <si>
    <t>Desfinanciación del contrato.
Perdida de audiencias.
Mala imagen del Canal.
Investigaciones disciplinarias.
Fiscales.
Penales.
Sanciones.</t>
  </si>
  <si>
    <t xml:space="preserve">Mala interpretación de la información.
Mal acceso a la información
</t>
  </si>
  <si>
    <t>Mala planeación interna debido a un insumo no real de audiencias o información no verídica</t>
  </si>
  <si>
    <t xml:space="preserve">Desfinanciación del contrato.
Perdida de audiencias.
Mala imagen del Canal.
</t>
  </si>
  <si>
    <t xml:space="preserve">Uso indebido de contenidos
audiovisuales sin contar con
los derechos de emisión del
autor
</t>
  </si>
  <si>
    <t>Emisión de contenidos
audiovisuales sin
autorización</t>
  </si>
  <si>
    <t>Soporte de Licencia de emisión</t>
  </si>
  <si>
    <t>Actas de reunión Licencia de contenidos
Correo Electrónico.</t>
  </si>
  <si>
    <t>Producir y desarrollar contenidos audiovisuales, educativos, culturales y para la prestación y fortalecimiento  del servicio de televisión de acuerdo con las necesidades de la ciudadanía,  de TEVEANDINA CANAL TRECE y los lineamientos de las entidades o requerimientos de los clientes.</t>
  </si>
  <si>
    <t xml:space="preserve">Gestión de producción </t>
  </si>
  <si>
    <t>1. Diseñar, producir y realizar contenidos.</t>
  </si>
  <si>
    <t>Uso indebido del poder por parte del Asesor conceptual y de producción  para aprobar Ítems no previstos en el contrato o convenio con el fin de beneficiar al contratista o en beneficio propio.</t>
  </si>
  <si>
    <t>Desfinanciación del contrato.
Mala imagen del Canal.
Investigaciones disciplinarias.
Fiscales.
Penales.
Sanciones.</t>
  </si>
  <si>
    <t>Seguimiento presupuesto del proyecto por parte de control interno mínimo 1 vez al año.
Cumplimiento de los procedimientos establecidos por el canal para cada área y proceso.
 Los proyectos y contratos deben ser aprobados con anterioridad por parte de la gerencia, y revisados con  por parte de gestión contractual cada vez que se genere una nueva necesidad o modificación al proyecto.</t>
  </si>
  <si>
    <t>Asesor conceptual y de producción.
Gerencia.
Gestión Contractual.
Gestión Jurídica.
Control interno.</t>
  </si>
  <si>
    <t>Cumplimiento ejecución presupuesto proyectos</t>
  </si>
  <si>
    <t>No producir o no entregar los parámetros aprobados previos en los convenios o contratos.</t>
  </si>
  <si>
    <t xml:space="preserve">Desfinanciación del contrato.
Mala imagen del Canal.
Investigaciones disciplinarias.
Fiscales.
Penales.
Sanciones.
Reprocesos </t>
  </si>
  <si>
    <t xml:space="preserve">
Reuniones de seguimiento y de control de proyectos.
Procedimientos de legalizaciones.
Seguimientos y/o auditorias de control interno.</t>
  </si>
  <si>
    <t>Control de PAA.
Auditoria Control interno.
Control de presupuesto.</t>
  </si>
  <si>
    <t>Seguimiento de presupuesto del proyecto por parte de control interno mínimo 1 vez al año.
Cumplimiento de los procedimientos establecidos por el canal para cada área y proceso.
 Los proyectos y contratos deben ser aprobados con anterioridad por parte de la gerencia, y revisados por parte de gestión contractual cada vez que se genere una nueva necesidad o modificación al proyecto.</t>
  </si>
  <si>
    <t>Cumplimiento ejecución presupuesto proyectos.
Proyectos Realizados y entregados.</t>
  </si>
  <si>
    <t>Deficiente control y seguimiento.
Conflicto de intereses.
Abuso de poder.
Uso inadecuado de los fondos de producción</t>
  </si>
  <si>
    <t>Pagos o contratos a beneficios de un particular</t>
  </si>
  <si>
    <t xml:space="preserve">Deficiente control y seguimiento.
Conflicto de intereses.
Abuso de poder.
Mal uso de los recursos de transporte contratado o de la empresa para obtener beneficios personales.
</t>
  </si>
  <si>
    <t>Contratar vehículos para prestar servicios personales  y luego legalizarlos en los gastos de producción</t>
  </si>
  <si>
    <t xml:space="preserve">Deficiente control y seguimiento.
Conflicto de intereses.
Abuso de poder.
Mal uso de los recursos de los contratados o propios de interadministrativos para obtener beneficios personales o a terceros.
</t>
  </si>
  <si>
    <t>Realizar acuerdos o negocios ilegales con proveedores para desviar recursos.</t>
  </si>
  <si>
    <t xml:space="preserve">Detrimento patrimonial.
Mala imagen del Canal.
Investigaciones disciplinarias.
Fiscales.
Penales.
Sanciones.
Reprocesos </t>
  </si>
  <si>
    <t xml:space="preserve">
Reuniones de seguimiento y de control de proyectos.
Procedimientos de legalizaciones.
Seguimientos y/o auditorias de control interno.
Control a presupuestos y control al plan de adquisiciones.</t>
  </si>
  <si>
    <t>Uso de los equipos tecnológicos del canal para atender requerimientos propios o de terceros.</t>
  </si>
  <si>
    <t xml:space="preserve">
Reuniones de seguimiento y de control de proyectos.
Programación de los equipos</t>
  </si>
  <si>
    <t>Programación de los equipos</t>
  </si>
  <si>
    <t>Asesor conceptual y de producción.
Técnica
Control interno.</t>
  </si>
  <si>
    <t xml:space="preserve">Deficiente control y seguimiento.
Conflicto de intereses.
Abuso de poder.
Utilizar los recursos de viáticos para obtener beneficios propios o de terceros.
</t>
  </si>
  <si>
    <t>Certificar viáticos o viajes no programados en beneficio propio o de terceros.</t>
  </si>
  <si>
    <t xml:space="preserve">
Reuniones de seguimiento y de control de proyectos.
Seguimiento y controles de recibos en el proceso financiero.</t>
  </si>
  <si>
    <t>Seguimiento y control del PAA</t>
  </si>
  <si>
    <t>Asesor conceptual y de producción.
Técnica
Control interno.
Asesor de contenidos.</t>
  </si>
  <si>
    <t xml:space="preserve">Garantizar la emisión y trasmisión  de contenidos audiovisuales de televisión pública y de TEVEANDINA LTDA, CANALTRECE dando cumplimiento a requisitos técnicos de calidad de la señal, legales y reglamentarios vigentes. </t>
  </si>
  <si>
    <t>Gestión de emisión .</t>
  </si>
  <si>
    <t>1. Emitir  y transmitir contenidos generados por el canal.</t>
  </si>
  <si>
    <t>Bitácoras de información.</t>
  </si>
  <si>
    <t>1 vez al mes</t>
  </si>
  <si>
    <t xml:space="preserve">Líder de TI.
Ing. Soporte de emisión </t>
  </si>
  <si>
    <t>Actas de reunió.
Correo Electrónico.
Bitácoras.</t>
  </si>
  <si>
    <t>Emisión de los contenidos sin el cumplimiento de los parámetros técnicos requeridos.
Alteración en el flujo normal de la emisión.
Fallas presentadas en la fibra y en el cableado entre el master de emisión Canal Trece, al master producción de Canal Trece, y del master de producción de Canal Trece al master de emisión de Rtvc</t>
  </si>
  <si>
    <t xml:space="preserve">
Mala imagen del Canal.
Investigaciones disciplinarias.
Fiscales.
Penales.
Sanciones.
</t>
  </si>
  <si>
    <t>Capacitaciones realizadas</t>
  </si>
  <si>
    <t>Se realizara capacitación al personal  del área o master de emisión en los procesos, tecnologías, operatividad por parte del ingeniero encargado de los equipos o ingeniero de soporte.
Constante comunicación con la ingeniería de RTVC, efectuar el monitoreo o seguimiento de la señal al aire.</t>
  </si>
  <si>
    <t>Semestral o dos veces al año</t>
  </si>
  <si>
    <t>Ingeniero de soporte.
Operadores</t>
  </si>
  <si>
    <t>Mantenimiento correctivos y preventivos</t>
  </si>
  <si>
    <t>Se realizara mantenimientos preventivos de los equipos según lo establecido en los procedimientos, por parte de la ingeniera de soporte actualizando las hojas de los equipos cada vez que se realice.</t>
  </si>
  <si>
    <t xml:space="preserve">Trimestral </t>
  </si>
  <si>
    <t xml:space="preserve">Ingeniero de soporte.
</t>
  </si>
  <si>
    <t>Mantenimiento correctivos y preventivos.
Hoja de vida de los equipos</t>
  </si>
  <si>
    <t>APOYO</t>
  </si>
  <si>
    <t>Garantizar la gestión integral, eficaz, eficiente y efectiva de los productos y servicios de tecnologías de la información y las telecomunicaciones según necesidades de fortalecimiento estratégico, operativo y de comunicación de los procesos de TEVEANDINA LTDA.- CANAL TRECE.</t>
  </si>
  <si>
    <t>Asignación de equipos.
Mantenimientos correctivos y preventivos.
Copias de seguridad.</t>
  </si>
  <si>
    <t xml:space="preserve">1. Mantener disponibilidad y  uso de las tecnologías para la operación del canal
2. Velar el funcionamiento de los equipos.
3. Asegurar y resguarda las copias de seguridad.
</t>
  </si>
  <si>
    <t xml:space="preserve">No disponibilidad de los servidores que despliegan los sistemas de información internos </t>
  </si>
  <si>
    <t xml:space="preserve">Fallas en el ingreso a los sistemas de información </t>
  </si>
  <si>
    <t xml:space="preserve">
Retraso en los procesos administrativos, financieros y contractuales </t>
  </si>
  <si>
    <t>Monitoreo y mantenimientos realizados</t>
  </si>
  <si>
    <t>Se realizará monitoreo sobre los servidores, herramientas, servicios y sistemas desplegados cada 3 meses por la persona de soporte de los sistemas informáticos y el ingeniero de operaciones TI, dejando evidencia en la bitácora de servicios e infraestructura TI</t>
  </si>
  <si>
    <t>Cada 3 meses</t>
  </si>
  <si>
    <t>Soporte a los sistemas informáticos
Ingeniero de Operaciones TI</t>
  </si>
  <si>
    <t>Bitácora de servicios TI e infraestructura</t>
  </si>
  <si>
    <t xml:space="preserve">Interrupciones en la prestación de los servicios tecnológicos, sistemas de información y comunicaciones </t>
  </si>
  <si>
    <t xml:space="preserve">
Afectación de la operación de los procesos de la entidad que se soportan en infraestructura tecnológica 
Reprocesos en la operación
Perdida de recursos económicos</t>
  </si>
  <si>
    <t>100 % funcionalidad de la Red</t>
  </si>
  <si>
    <t>Semanal</t>
  </si>
  <si>
    <t>Soporte a los sistemas informáticos</t>
  </si>
  <si>
    <t>Disminución del trabajo productivo en los procesos, limitación de recursos tecnológicos 
Reprocesos en la operación 
Perdida de recursos económicos</t>
  </si>
  <si>
    <t>Se realizará mantenimientos preventivos y correctivos sobre los equipos y periféricos según lo establecido en los procedimientos por parte del ingeniero de operaciones TI y el personal de soporte a los sistemas informáticos, actualizando las hojas de los equipos cada vez que se realice.</t>
  </si>
  <si>
    <t>Incumplimiento de las políticas relacionadas con seguridad de la información</t>
  </si>
  <si>
    <t xml:space="preserve">Perdida o fuga de información por intrusiones </t>
  </si>
  <si>
    <t>Afectaciones de confidencialidad, integridad y disponibilidad sobre los activos de información 
Deterioro de la imagen del canal
Recursos técnicos limitados</t>
  </si>
  <si>
    <t>Diseño y aplicación de una política del sistema de gestión de seguridad de la información.
Diseño y aplicación de controles relacionados con la protección de los activos de información 
Auditorias entes internos y externos</t>
  </si>
  <si>
    <t>Políticas de Seguridad de la Información y controles establecidos</t>
  </si>
  <si>
    <t>Se realizará el diseño, aprobación, aplicación y seguimiento de las políticas de seguridad de la información y se implementarán controles por parte del Líder de TI</t>
  </si>
  <si>
    <t>Anual</t>
  </si>
  <si>
    <t xml:space="preserve">Líder TI
Profesional de Control Interno
</t>
  </si>
  <si>
    <t>Políticas y controles aprobados</t>
  </si>
  <si>
    <t xml:space="preserve">Perdida o fuga de información a beneficio propio o de terceros </t>
  </si>
  <si>
    <t xml:space="preserve">Afectaciones de confidencialidad, integridad y disponibilidad sobre los activos de información 
Deterioro de la imagen del canal
Recursos técnicos limitados
Sanciones o investigaciones por los entes de control
Detrimento Patrimonial </t>
  </si>
  <si>
    <t xml:space="preserve">Diseño y aplicación de una política del sistema de gestión de seguridad de la información.
Diseño y aplicación de controles relacionados con la protección de los activos de información
Auditorias entes internos y externos </t>
  </si>
  <si>
    <t xml:space="preserve">Líder TI
Profesional de Control Interno
Ingeniero de Proyectos TI
</t>
  </si>
  <si>
    <t>Fallas generales en la infraestructura, comunicaciones, servicios y sistemas sin contar con un plan que garantice su continuidad</t>
  </si>
  <si>
    <t xml:space="preserve">
Afectación de la operación de los procesos de la entidad que se soportan en infraestructura tecnológica 
Deterioro de la imagen del canal
Recursos técnicos limitados.
Perdida de información</t>
  </si>
  <si>
    <t>Se realizará el diseño, aprobación, aplicación y seguimiento de  un plan de continuidad de negocio por parte del Líder de TI</t>
  </si>
  <si>
    <t>Líder TI
Profesional de Control Interno
Ingeniero de Proyectos TI</t>
  </si>
  <si>
    <t>GESTIÓN FINANCIERA</t>
  </si>
  <si>
    <t>Administrar  recursos financieros mediante la custodia, control, registro y comunicación de información a la alta dirección y partes interesadas que sirva de base para la toma de decisiones con el fin de garantizar el financiamiento de la operación de TEVEANDINA LTDA, - CANALTRECE.
Desarrollar políticas, estrategias, procedimientos, actividades o acciones que permitan producir información financiera para la toma de decisiones y controlar la ejecución eficiente de los recursos económicos requeridos para la operación, el cumplimiento de sus funciones legales del Canal y el pago de sus obligaciones con terceros.</t>
  </si>
  <si>
    <t xml:space="preserve">Cartera.
Cuentas por pagar.
Causación de bienes y servicios.
Ejecución y control presupuestal.
Facturación.
Cuentas por pagar.
</t>
  </si>
  <si>
    <t>1. Gestionar eficientemente los recursos financieros.
2.Velar por los correctas y oportunas transacciones
3. Velar por la correcta ejecución y control presupuestal.
4. Velar por la normatividad vigente.</t>
  </si>
  <si>
    <t>Falta de planeación presupuestal en la ejecución de los recursos
Error al liquidar por menor valor las obligaciones de terceros a favor de la Entidad
Soborno del tercero beneficiado</t>
  </si>
  <si>
    <t>Realizar movimientos financieros indebidos, o pagos no autorizados para beneficio propio o de terceros</t>
  </si>
  <si>
    <t>Detrimento patrimonial.
Investigaciones disciplinarias.
Fiscales.
Penales.
Sanciones.
Estados financieros no razonables
No fenecimiento de la cuenta
Pérdida de recursos</t>
  </si>
  <si>
    <t xml:space="preserve">Cuadro en Excel con los reportes y vencimientos a presentar.
 Filtros sobre los documentos del personal del área.
Trazabilidad de los documentos con Orfeo.
Contratación de personal idóneo en el área.
Verificación de la consistencia y razonabilidad de la información.
Conciliación y análisis de la información.
Validación de la información por parte de la Revisoría Fiscal.
Auditoría de consecutivos.   </t>
  </si>
  <si>
    <t>Hallazgos referentes a corrupción por Revisoría Fiscal o por Entes de Control</t>
  </si>
  <si>
    <t>Registros financieros.</t>
  </si>
  <si>
    <t>Desconocimiento de la normatividad, procedimientos  o disposiciones Contables
Error al liquidar por menor valor las obligaciones de terceros a favor de la Entidad
Soborno del tercero beneficiado</t>
  </si>
  <si>
    <t>Pérdida de recursos</t>
  </si>
  <si>
    <t xml:space="preserve">Incumplimiento de la ejecución presupuestal de acuerdo a lo programado.
Seguimiento inadecuado o nulo a la ejecución presupuestal.
Asignación de contratos que no han sido presupuestados.
Favores a terceros.
</t>
  </si>
  <si>
    <t>Ejecución de recursos no contemplados en la planeación Presupuestal</t>
  </si>
  <si>
    <t>Se realiza control a la ejecución mediante el plan anual de adquisiciones, se realizan conciliaciones mensuales de la información presupuestal, frente a ejecuciones de contratos</t>
  </si>
  <si>
    <t>Coordinador de Presupuesto y Contabilidad - Líder de Planeación</t>
  </si>
  <si>
    <t>Realizar movimientos financieros no autorizados.</t>
  </si>
  <si>
    <t>La falta de actualización en las normas tributarias
Errores involuntarios
Personal sin el conocimiento de la norma tributaria</t>
  </si>
  <si>
    <t>Que no se aplique o que se aplique de forma incorrecta una disposición tributaria</t>
  </si>
  <si>
    <t>Condenas, Multas y costos para la Entidad con probables acciones de repetición
Investigaciones y/o sanciones disciplinarias, pecuniarias para el representante legal y el ordenador del gasto</t>
  </si>
  <si>
    <t>Apoyar los procesos en materia de administración  seguimiento  y control de los recursos físicos de TEVEANIDA LTDA, - CANAL TRECE acatando  la normatividad legal, bajo parámetros de eficiencia, calidad, transparencia, contribuyendo al cumplimiento de los objetivos institucionales y satisfacción de los usuarios.</t>
  </si>
  <si>
    <t>Adquisición de bienes.
Inventarios.
Bajas.
Asignación de equipos físicos.</t>
  </si>
  <si>
    <t>1. Adquirir bienes
2.Velar por el cuidado de los bienes
3. Realizar entrega de los bienes.
4. Llevar control de los bienes.
5. Disposición final de los bienes.</t>
  </si>
  <si>
    <t>Archivos y documentos de gestión.</t>
  </si>
  <si>
    <t>GESTIÓN CONTRACTUAL</t>
  </si>
  <si>
    <t>Gestionar la adquisición de obras, bienes y servicios según las necesidades de operación de todos los procesos y de TEVEANDINA LTD - CANALTRECE, garantizando la selección objetiva de contratistas y velando por el cumplimiento de los principios de la función pública, así como la normativa vigente en la materia.</t>
  </si>
  <si>
    <t>Gestión contractual.
Supervisión contratos.
 Manual de contratación de la entidad.</t>
  </si>
  <si>
    <t xml:space="preserve">1.  Desarrollar la pre contractual, contractual  eficientemente la adquisición de los bienes y servicios.
2.Velar por el cumplimiento de la normatividad
</t>
  </si>
  <si>
    <t>Ausencia de controles al archivar los documentos soporte de todo contrato.
Deficiencia en el archivo de gestión.
Manipulación de las carpetas de los contratos por personal no autorizado.</t>
  </si>
  <si>
    <t>Perdida de documentos soporte del contrato en beneficio propio o de terceros</t>
  </si>
  <si>
    <t>Verificación contra el formato de check lista vigente. 
Foliación de la carpeta contractual. 
Envío del expediente contractual al archivo central de la entidad con oficio soporte, en el que conste número de folios entregados.</t>
  </si>
  <si>
    <t>Cada dos vigencias.</t>
  </si>
  <si>
    <t>Capetas de contratos.</t>
  </si>
  <si>
    <t xml:space="preserve">Abuso de poder
Conflicto de intereses
Aporte incompleto o deficiente de los documentos soportes o constancias para acreditar la capacidad del oferente. 
Evaluación deficiente de los parámetros y/o criterios de evaluación.
</t>
  </si>
  <si>
    <t>Incumplimiento deliberado y/o desviación de modalidades de contratación, y falta de aplicación de los principios y etapas en la contratación y supervisión para beneficios propios o de un tercero</t>
  </si>
  <si>
    <t>Revisar procedimientos y formatos y realizar actualización en caso de ser necesario por parte de los abogados de la oficina jurídica del canal, de acuerdo con el manual de contratación, los procedimientos y demás que hagan parte de la gestión contractual y jurídica del Canal. Esto se debe hacer mínimo una vez al año.</t>
  </si>
  <si>
    <t>Procedimientos.</t>
  </si>
  <si>
    <t>Vencimiento en los plazos para cumplir con el objeto del contrato y/o presentar presupuesto insuficiente para comprometer el contrato.</t>
  </si>
  <si>
    <t>Vencimiento en los plazos para cumplir con el objeto del contrato.</t>
  </si>
  <si>
    <t>Contratación que no satisfaga las necesidades reales del Canal
Sobrecostos
Investigaciones disciplinarias.
Fiscales.
Penales.
Sanciones.
Demandas y denuncias Judiciales
Perdida de imagen y credibilidad</t>
  </si>
  <si>
    <t>Creación de cronograma de actividades con el fin de reducir la probabilidad de incumplimiento por parte del contratista.</t>
  </si>
  <si>
    <t>Informe de Actividades cumplidas / Cronograma de Actividades</t>
  </si>
  <si>
    <t>Establecimiento de cronograma de actividades con el fin de tener mayor precisión en el informe mensual.
Tramite y cobro de la póliza de incumplimiento.</t>
  </si>
  <si>
    <t>Supervisor del Contrato</t>
  </si>
  <si>
    <t>Informe de Actividades</t>
  </si>
  <si>
    <t>Ausencia de controles al archivar los documentos soporte de todo contrato.
Deficiencia en el archivo de gestión.
Manipulación de las carpetas de los contratos por personal nota autorizado.</t>
  </si>
  <si>
    <t xml:space="preserve">Traspapelar de documentos soportes del contrato </t>
  </si>
  <si>
    <t>Verificación contra el formato de check list vigente. 
Foliación de la carpeta contractual. 
Envío del contrato al archivo central de la entidad con oficio soporte, en el que conste número de folios entregados.</t>
  </si>
  <si>
    <t>Revisión Documental de los procesos contractuales por parte del abogado responsables o líder Jurídica.</t>
  </si>
  <si>
    <t>Defensa jurídica</t>
  </si>
  <si>
    <t xml:space="preserve">1. Velar por el cumplimiento de las normas  y lineamientos que rigen en el desarrollo de las actividades del Canal dentro del marco  de las disposiciones legales y de orden administrativo. 
</t>
  </si>
  <si>
    <t>Conflicto de intereses
Amiguismo
Utilización indebida de información privilegiada</t>
  </si>
  <si>
    <t>Demandas en contra de la Entidad,
Perdidas económicas.
Investigaciones disciplinarias.
Fiscales.
Penales.
Sanciones.</t>
  </si>
  <si>
    <t xml:space="preserve">Informes de seguimiento a los procesos judiciales que involucran al Canal.
Objetividad al momento de seleccionar el apoderado del Canal, quien no tenga conflicto de intereses en el litigio 
Reporte ante el sistema de información judicial. </t>
  </si>
  <si>
    <t>Informes por proceso/total de procesos</t>
  </si>
  <si>
    <t>Cada vez que se surge la necesidad o una demanda.</t>
  </si>
  <si>
    <t>Demandas en contra de la Entidad, 
Perdidas económicas.
Investigaciones disciplinarias.
Fiscales.
Penales.
Sanciones.</t>
  </si>
  <si>
    <t>Informes de seguimiento a los procesos judiciales que involucran al Canal sometimiento al comité de conciliación de las posibles actuaciones jurídicas a tomar dentro de cada proceso, para su aprobación o convalidación.
Seguimiento de cada proceso durante cada sesión de los comités de conciliación</t>
  </si>
  <si>
    <t xml:space="preserve">Informes por proceso/total de procesos                   actas de comité de conciliación </t>
  </si>
  <si>
    <t>PARTICIPACIÓN Y ATENCIÓN AL CIUDADANO</t>
  </si>
  <si>
    <t>Participación y atención al ciudadano.
PQRSD</t>
  </si>
  <si>
    <t>Número PQRSD resueltas / número de  solicitudes ingresadas</t>
  </si>
  <si>
    <t>Acuerdo entre funcionarios públicos para beneficiar a personas en particular a través de su nombramiento de manera directa  para  beneficio propio o de un tercero.</t>
  </si>
  <si>
    <t xml:space="preserve">Personal no idóneo y reprocesos, 
Perdidas económicas por desgaste administrativo al interior de la Entidad.
Investigaciones disciplinarias.
Fiscales.
Penales.
Sanciones.
 </t>
  </si>
  <si>
    <t>Liquidación  y pago  en la  nómina de factores salariales sin el respectivo control dentro del proceso  en beneficio propio y de un tercero.</t>
  </si>
  <si>
    <t>Detrimento patrimonial.
Generación de procesos judiciales, fiscales y disciplinarios.</t>
  </si>
  <si>
    <t>Desconocimiento de la disposiciones legales vigentes en materia laboral, salarial, tributaria y parafiscal.
Errores involuntarios en la liquidación de la nómina
Deficiencias en el soporte tecnológico del proceso</t>
  </si>
  <si>
    <t>Fallas en la generación de nomina.</t>
  </si>
  <si>
    <t xml:space="preserve">
Demandas, procesos legales, sanciones, condenas.
Detrimento patrimonial.
Deterioro del clima organizacional</t>
  </si>
  <si>
    <t>Control previo a la aprobación de la nómina.
Actualización y mantenimiento del software de nómina.</t>
  </si>
  <si>
    <t>Novedades de la Nomina Mensual</t>
  </si>
  <si>
    <t xml:space="preserve">Falta de actualización y ajuste de las competencias comportamentales y funcionales del Manual de Funciones y Competencias.
Los perfiles no reflejan las características requeridas para desempeñar los cargos requeridos en la Entidad.
</t>
  </si>
  <si>
    <t>Vinculación de personal no idóneo e incumplimiento del mandato misional.</t>
  </si>
  <si>
    <t xml:space="preserve">Incumplimiento de las funciones y obligaciones propias de los cargos.
Incumplimiento de los objetivos y metas institucionales.
Deterioro del clima organizacional.
Acciones legales en contra de la Entidad. </t>
  </si>
  <si>
    <t>Realizar la actualización cuando se requiera del documento de compilación del Manual de Perfiles y Competencias Laborales de la Planta de Cargos 
Disponer de una versión controlada del documento de compilación del Manual de Perfiles y Competencias Laborales de la Planta de Cargos en el Sistema Integrado de Gestión
Al momento de una vinculación aplicar los criterios de evaluación establecidos en el Manual para la vinculación del personal.</t>
  </si>
  <si>
    <t>GESTIÓN DOCUMENTAL</t>
  </si>
  <si>
    <t>Gestionar y registrar los diferentes documentos recibidos y producidos TEVEANDINA LTDA. -CANAL TRECE, para garantizar su conservación y preservación conforme a las disposiciones legales vigentes.</t>
  </si>
  <si>
    <t>T. PRIMARIA.
T. SECUNDARIA.
Correspondencia.
Préstamo de documentos.</t>
  </si>
  <si>
    <t>Que se extravíen documentos del canal con favorecimientos propios o de terceros.</t>
  </si>
  <si>
    <t xml:space="preserve">
No contar con la información para atender diversos requerimientos.
Investigaciones disciplinarias.
Fiscales.
Penales.
Sanciones.
Pérdida de confidencialidad de la información
</t>
  </si>
  <si>
    <t>Según cronograma  de transferencias aprobados.</t>
  </si>
  <si>
    <t>Director Jurídica y Administrativa.
Administrador de almacén y archivo.
Apoyo para la gestión documental</t>
  </si>
  <si>
    <t>Archivos y documentos de gestión.
Cronograma de transferencias aprobados.
FUID</t>
  </si>
  <si>
    <t xml:space="preserve">Recolección inoportuna de la correspondencia 
Direcciones erradas o inexistentes
</t>
  </si>
  <si>
    <t>Demora en la entrega de los documentos  a las dependencias  favoreciendo a terceros.</t>
  </si>
  <si>
    <t>Retraso en el trabajo de las dependencias destinatarias
Incumplimiento de términos legales de respuesta
No adecuada prestación del servicio</t>
  </si>
  <si>
    <t xml:space="preserve">
Verificación física de la cantidad de documentación pendiente por entregar y/o recoger
</t>
  </si>
  <si>
    <t>Entrega de correspondencia.</t>
  </si>
  <si>
    <t>Entrega en el menor tiempo posible</t>
  </si>
  <si>
    <t xml:space="preserve">
Falta de control en los documentos dados en préstamo.
Actualización de las unidades documentales en el archivo de gestión.
</t>
  </si>
  <si>
    <t>Perdida o daños de los documentos</t>
  </si>
  <si>
    <t xml:space="preserve">Desconocimiento de las TRD aprobadas
</t>
  </si>
  <si>
    <t xml:space="preserve">
Investigaciones disciplinarias.
Fiscales.
Penales.
Sanciones.</t>
  </si>
  <si>
    <t>Cronograma de transferencia.
Seguimiento a las transferencias.
Seguimiento a la aplicación TRD</t>
  </si>
  <si>
    <t>TRD</t>
  </si>
  <si>
    <t xml:space="preserve">EVALUACIÓN </t>
  </si>
  <si>
    <t>Contribuir al cumplimiento de la plataforma estratégica de TEVANDINA LTDA, - CANAL TRECE, mediante la evaluación, seguimiento, presentación oportuna de información a los entes de control  y generación de una cultura de control, para el fortalecimiento del sistema integrado de Gestión y de Control Interno del Canal.</t>
  </si>
  <si>
    <t>Auditorias internas.
Auditorias externa.</t>
  </si>
  <si>
    <t xml:space="preserve">1. Contribuir al logro de las metas institucionales y fortalecimiento del sistema integrado de gestión mediante el aseguramiento y consultoría.  </t>
  </si>
  <si>
    <t>Falta de ética profesional. 
Conflictos de interés.
Deficiencia profesional para la aplicación del marzo internación para la práctica de la auditoria interna</t>
  </si>
  <si>
    <t>Manipulación, pérdida y/o distorsión premeditada de la información en el desarrollo de la auditoría interna con el fin de obtener un beneficio o un perjuicio a un tercero</t>
  </si>
  <si>
    <t>Pérdida de imagen del equipo auditor y Control Interno, 
Toma de decisiones inadecuadas.
Investigaciones disciplinarias.
Fiscales.
Penales.
Sanciones.</t>
  </si>
  <si>
    <t xml:space="preserve">Selección objetiva del equipo auditor.
Seguimiento del programa anual de auditoría por parte del comité coordinador institucional de control interno
Código del auditor
Estatuto de Auditoria
Procedimientos establecidos </t>
  </si>
  <si>
    <t>Resultado de auditorias y seguimientos</t>
  </si>
  <si>
    <t>Participación del profesional  de control interno en diferentes Comités
Aprobación del programa por el Comité
Los informes incluyen recomendaciones para la mejora
Revisión de informes por entes de control</t>
  </si>
  <si>
    <t>De acuerdo con el plan anual de auditorías y seguimientos</t>
  </si>
  <si>
    <t>Gerencia
Profesional de control Interno
Miembros comité institucional coordinador de control Interno</t>
  </si>
  <si>
    <t>Auditorias internas y seguimientos.</t>
  </si>
  <si>
    <t>Falta de planeación
Deficiencia en la gestión de riesgos institucionales, 
Falta de recursos
Falta de compromiso y apoyo de la alta dirección</t>
  </si>
  <si>
    <t>Incumplimiento del plan anual de auditorías</t>
  </si>
  <si>
    <t>Pérdida de imagen del equipo auditor y Control Interno, 
Toma de decisiones inadecuadas
Investigaciones disciplinarias.
Fiscales.
Penales.
Sanciones.</t>
  </si>
  <si>
    <t>Información errónea o incompleta entregada por los lideres de proceso.</t>
  </si>
  <si>
    <t>Inconsistencias en la información presentada y/o incumplimiento en informes requeridos por los entes de control</t>
  </si>
  <si>
    <t>Demandas en contra de la Entidad,
Investigaciones disciplinarias.
Fiscales.
Penales.
Sanciones.</t>
  </si>
  <si>
    <t>Revisión previa y VoBo de los lideres de cada proceso previo al envió de un informe requerido por entes de control.</t>
  </si>
  <si>
    <t>VoBo de lideres de proceso en informes / Total de informes presentados a entes de control</t>
  </si>
  <si>
    <t>Participación de los lideres de proceso en la revisión y aprobación de la información suministrada para la presentación de informes a entes de control.</t>
  </si>
  <si>
    <t>Cada que sea requerido por un ente de control.</t>
  </si>
  <si>
    <t>Gerencia
Profesional de control Interno
Lideres  de cada proceso</t>
  </si>
  <si>
    <t>Actas de reunión y socialización de informes</t>
  </si>
  <si>
    <t>Ocultar información
Pérdida de información
Falta de compromiso de los auditados</t>
  </si>
  <si>
    <t xml:space="preserve">No detectar posibles opciones de mejora </t>
  </si>
  <si>
    <t>Revisión previa de los informes de auditorias por parte del jefe de control interno  antes de ser enviados a los lideres de cada proceso.
                                                                                                                                Realizar capacitación periódica en temas de auditoria</t>
  </si>
  <si>
    <t xml:space="preserve">Los informes generados por la oficina de control interno son revisados por el  responsable de la oficina antes de ser enviado a los líderes de los procesos.      </t>
  </si>
  <si>
    <t xml:space="preserve"> PLANEACIÓN ESTRATÉGICA</t>
  </si>
  <si>
    <t>GESTIÓN COMERCIAL Y DE PROYECTOS</t>
  </si>
  <si>
    <t>TIC</t>
  </si>
  <si>
    <t>GESTIÓN JURÍDICA</t>
  </si>
  <si>
    <t>GESTIÓN DE EVALUACIÓN, CONTROL Y SEGUIMIENTO</t>
  </si>
  <si>
    <t>MEJORAMIENTO CONTÍNUO</t>
  </si>
  <si>
    <t>GESTIÓN DE CONTENIDOS</t>
  </si>
  <si>
    <t>GESTIÓN DE PROGRAMACIÓN</t>
  </si>
  <si>
    <t>GESTIÓN DE PRODUCCIÓN</t>
  </si>
  <si>
    <t>Gestión de Emisión y Transmisión</t>
  </si>
  <si>
    <t>GESTIÓN DE EMISIÓN Y TRANSMISIÓN</t>
  </si>
  <si>
    <t>GESTIÓN DE RECURSOS FÍSICOS</t>
  </si>
  <si>
    <t>Apoyo operativo</t>
  </si>
  <si>
    <t>Evaluación</t>
  </si>
  <si>
    <t>TEVEANDINA LTDA. - CANAL TRECE SE ENCUENTRA EN LA ZONA DE RIESGOS INHERENTES EN MAYOR EL CUAL SE REQUIERE FORMULAR CONTROLES PARA EVITAR O MITIGAR ESTA CLASE DE RIESGOS.</t>
  </si>
  <si>
    <t>No realizar seguimiento de la ejecución de los planes.
No ejecución de los objetivos del Plan de Acción.</t>
  </si>
  <si>
    <t>Incumplimiento del Plan Estratégico de la entidad y la no satisfacción de las partes interesadas.
Investigaciones disciplinarias.
Fiscales.
Penales.
Sanciones.</t>
  </si>
  <si>
    <t>Controles de Políticas  Públicas de Financiación a los Canales Públicos.
Reportes de Ejecución Trimestral a MinTic.
Auditorias Internas y Externas.
Formulación Anual del Anteproyecto de Presupuesto a MinHacienda.</t>
  </si>
  <si>
    <t>Anteproyecto de Presupuesto</t>
  </si>
  <si>
    <t xml:space="preserve">Realizar reuniones o mesas de trabajo de la gerencia con los lideres de proceso para verificar cumplimientos de metas y formular estrategias.
Presentación de Informes de Ejecución de Recursos y Proyectos.
</t>
  </si>
  <si>
    <t>Gerencia.
Líder de Planeación.
Líder de Presupuesto y Contabilidad.</t>
  </si>
  <si>
    <t>Información obtenida de procesos que sea errónea, incompleta o falsa.
Falta de verificación y control en la información solicitada a los procesos.</t>
  </si>
  <si>
    <t>Tomar decisiones con base a información errónea o falsa</t>
  </si>
  <si>
    <t>Líder de Planeación
Profesional de Planeación</t>
  </si>
  <si>
    <t>Retrasos en el cumplimiento anual de la normatividad vigente.
Investigaciones disciplinarias.
Fiscales.
Penales.
Sanciones.</t>
  </si>
  <si>
    <t>Procedimiento para la elaboración del Plan anual de adquisiciones de bienes y servicios.
Actualización del PAA en la pagina WEB de la institución y del SECOP II para dar cumplimiento a la normativa.
Reporte Mensual de Alertas en contratos proyectados pero no suscritos a los Líderes y/o responsables de los procesos.
Revisión y aprobación de CDP por parte del Líder de Planeación. 
Verificación y cruce de información con base de datos Contractual y Financiera.</t>
  </si>
  <si>
    <t>Informe de Alertas Generadas y Revisadas por medio del Archivo Control</t>
  </si>
  <si>
    <t>Líder de Planeación.
Líderes y/o encargados de proceso.
Profesional de Planeación.</t>
  </si>
  <si>
    <t xml:space="preserve">Líder de Planeación
Profesional de Planeación </t>
  </si>
  <si>
    <t xml:space="preserve">Falta de conocimiento en la identificación de planes de mejora.
Desconocimiento del procedimiento de mejora continua.
</t>
  </si>
  <si>
    <t xml:space="preserve">Perdida de la imagen del canal.
Investigaciones disciplinarias.
Fiscales.
Penales.
Sanciones.
</t>
  </si>
  <si>
    <t xml:space="preserve">Seguimiento a los contratos suscritos.
</t>
  </si>
  <si>
    <t>Esto se realiza cada vez que se genere la solicitud  o proceso de contratación derivada.</t>
  </si>
  <si>
    <t xml:space="preserve"> 
Líder de Supervisión
Apoyo jurídico
Miembros del comité de contratación 
Supervisor designado
</t>
  </si>
  <si>
    <t>Contratos efectuados en el periodo.
Actas de comité de contratación
Expediente contractual</t>
  </si>
  <si>
    <t xml:space="preserve">Que la Factura del proveedor no se tramite  por parte del supervisor </t>
  </si>
  <si>
    <t xml:space="preserve">Archivo de seguimiento ( Factura proveedores y terceros).
Apoyo administrativo del área encargado de la correspondencia recibe la factura, la entrega al supervisor que corresponda y al finalizar el mes verifica que todas hayan sido tramitadas en su totalidad por los supervisores
El supervisor debe gestionar el certificado de supervisión, tramitar firmas y entregarlo a contabilidad.
</t>
  </si>
  <si>
    <t>Se realizará seguimiento a la facturas de proveedores por parte del apoyo administrativo del área  encargado de la correspondencia, recibe la factura, la entrega al supervisor que corresponda y al finalizar el mes verifica que todas hayan sido tramitadas en su totalidad por los supervisores</t>
  </si>
  <si>
    <t xml:space="preserve">Apoyo administrativo del área 
</t>
  </si>
  <si>
    <t>El contrato interadministrativo no se facture oportunamente de acuerdo a la forma de pago establecida   afectando el flujo de caja</t>
  </si>
  <si>
    <t xml:space="preserve">Supervisor.
Líder de supervisión
Apoyo a la facturación
</t>
  </si>
  <si>
    <t>cuadro de control con consecutivo</t>
  </si>
  <si>
    <t>situaciones de orden publico, emergencias sanitarias, decretos presidenciales</t>
  </si>
  <si>
    <t xml:space="preserve">valor ejecutado / valor contratado
</t>
  </si>
  <si>
    <t>Incumplimiento en la meta de ventas establecida para la vigencia</t>
  </si>
  <si>
    <t>Clientes interesados / total propuestas comerciales enviadas</t>
  </si>
  <si>
    <t>Esto se realiza cada vez que se genere la solicitud de una propuesta comercial o una visita comercial.</t>
  </si>
  <si>
    <t>propuestas comerciales enviadas</t>
  </si>
  <si>
    <t>Perdida de la imagen del canal.
Incumplimiento de las obligaciones contractuales</t>
  </si>
  <si>
    <t>Tickets recibidos/ tickets tramitados y cerrados</t>
  </si>
  <si>
    <t xml:space="preserve">tickets recibidos </t>
  </si>
  <si>
    <t>Actividades iniciadas/actividades cerradas</t>
  </si>
  <si>
    <t>mensual</t>
  </si>
  <si>
    <t>Perdida de la imagen institucional 
Investigaciones disciplinarias.
Fiscales.
Penales.
Sanciones.
Sanciones económicas por el incumpliendo de la alianza</t>
  </si>
  <si>
    <t>Resolución de Tarifas
VoBo de propuesta por diferentes niveles
Planillas de entrega de merchandising y boletería objeto de una alianza.
Revisión y firma de la/el Gerente</t>
  </si>
  <si>
    <t>Numero total de informes con sus respectivos soportes</t>
  </si>
  <si>
    <t xml:space="preserve">
Se realizará la monetización de las alianzas basado en la resolución de tarifas del año expedidas por la entidad.
Las propuestas serán enviadas previa reunión con los líderes de área de acuerdo al objeto de la alianza.
VoBo de área Jurídica, Líder de área de Mercadeo y firma de el /la Gerente.</t>
  </si>
  <si>
    <t>Cada vez que se realiza una alianza</t>
  </si>
  <si>
    <t>Soporte Mercadeo
Líder Comercial y de Mercadeo
Líder Jurídico
Gerente</t>
  </si>
  <si>
    <t xml:space="preserve">Informes y soportes </t>
  </si>
  <si>
    <t>Reunión con los líderes de área para la aprobación de los aportes de las alianzas.
VoBo de propuesta por diferentes niveles
Revisión y firma de la/el Gerente</t>
  </si>
  <si>
    <t>Falta de seguimiento por parte del área
Omisión en alguno de los procedimientos
Que el aliado no envíe el material a tiempo
Que el Canal no envíe el material a tiempo
Por fallas técnicas o en equipos técnicos
Por falta de comunicación.
Casos Fortuitos, de fuerza mayor o de orden publico</t>
  </si>
  <si>
    <t>Incurrir en el incumplimiento de las actividades pactadas por alguna de las partes</t>
  </si>
  <si>
    <t xml:space="preserve">Seguimiento de procedimiento establecido para la firma de la alianza.
Informes finales, certificados de emisión, Certificados de publicaciones en redes.
</t>
  </si>
  <si>
    <t xml:space="preserve">Presentación de los resultados Trimestrales del Plan Estratégico al Comité Directivo.
Procesos y Procedimientos Documentados.
Reuniones internas de Planeación y Seguimiento.
Seguimiento y evaluación  al Plan Estratégico.
Seguimiento a los Planes de Mejoramiento.
</t>
  </si>
  <si>
    <t>Efectuar seguimiento y evaluación trimestral a la ejecución del plan estratégico a través de los planes de acción , registrando en las actas las acciones que hayan en lugar para el cumplimiento del plan estratégico cada vez que se requiera por parte del líder de planeación.
Divulgación y seguimiento de los Planes de Acción y Estrategias al Comité Directivo de la Entidad.</t>
  </si>
  <si>
    <t>Estados financieros.
Informes.
Actas de Comité.
Anteproyecto de Presupuesto.</t>
  </si>
  <si>
    <t>Falta de solicitud, verificación, control y carga oportuna de la información mínima solicitada en la Ley 1712 de 2014 y el Decreto 103 de 2015 a los Líderes de proceso y/o encargados de la información.</t>
  </si>
  <si>
    <t>Incumplimiento a los parámetros establecidos en la Ley 1712 de 2014 y el Decreto 103 de 2015</t>
  </si>
  <si>
    <t>Herramienta de Autodiagnóstico ITA diseñada por el proceso de Planeación
Procesos y procedimientos documentados.
Reuniones internas con Líderes de proceso y/o responsables de la información.</t>
  </si>
  <si>
    <t>Calificación Autodiagnóstico ITA</t>
  </si>
  <si>
    <t xml:space="preserve">Seguimiento Trimestral de la calificación obtenida en la Herramienta de Autodiagnóstico ITA
Realizar reuniones o mesas de trabajo con los lideres  de proceso y/o encargados de la información para verificar cumplimientos de carga de información y formular estrategias.
</t>
  </si>
  <si>
    <t>Correos Electrónicos
Herramienta de Autodiagnóstico ITA</t>
  </si>
  <si>
    <t xml:space="preserve">Revisión Mensual de las alertas del Plan Anual de Adquisiciones con cada uno de los líderes de proceso.
Aprobación del Plan Anual de Adquisiciones por medio del Comité Directivo.
Envió de actualización mensual del Plan Anual de Adquisiciones a Gestión Contractual, Administrativa y Financiera.
</t>
  </si>
  <si>
    <t>1. Generar propuestas comerciales para la suscripción de contratos o convenios interadministrativos.
2.Supervisión de contratos y proyectos y sus derivados
3. Facturación de los proyectos 
4. Tramite de las facturas recibidas contratos derivados
5. Medir satisfacción de  clientes.</t>
  </si>
  <si>
    <t>Cuadro de control de las propuestas enviadas mientras inicia la implementación de la mejorada herramienta CRM.</t>
  </si>
  <si>
    <t>Revisión mensual del cuadro de control por parte de la líder comercial y de mercadeo suministrado por el apoyo comercial para verificar que toda la información quede dentro de la documentación de la entidad.</t>
  </si>
  <si>
    <t>líder comercial y de mercadeo
Apoyo comercial
área de producción</t>
  </si>
  <si>
    <t>Situaciones externas al Canal que puedan afectar la prestación del servicio y los ingresos por ventas</t>
  </si>
  <si>
    <t xml:space="preserve">Afectación económica para el Canal
Inconvenientes durante la ejecución de los contratos y posibles incumplimientos a las obligaciones
</t>
  </si>
  <si>
    <t xml:space="preserve">Presentar propuestas de posibles alternativas para garantizar la continuidad del servicio y la ejecución de los recursos </t>
  </si>
  <si>
    <t xml:space="preserve">Dar alternativas para la continuidad de la prestación del servicio
hacer seguimiento a las actividades planeadas garantizando su ejecución </t>
  </si>
  <si>
    <t xml:space="preserve">supervisores de cada proyecto
líder comercial y de mercadeo
líder de supervisión
</t>
  </si>
  <si>
    <t>informe de ejecución de los proyectos</t>
  </si>
  <si>
    <t xml:space="preserve">Afectación económica para el Canal y su flujo de caja
</t>
  </si>
  <si>
    <t>Estrategia comercial para la vinculación de nuevos clientes, fidelización e los actuales y recuperación de clientes de vigencias anteriores.</t>
  </si>
  <si>
    <t>Programación de visitas a clientes potenciales por parte de la líder comercial y de mercadeo
Envió de Mailyng promocionando las líneas de negocio del canal a entidades publicas y privadas
Respuesta oportuna a las solicitudes de cotización recibidas de nuevos clientes
verificación en el SECOP de las licitaciones a las cuales el canal pueda aplicar</t>
  </si>
  <si>
    <t xml:space="preserve"> líder comercial y de mercadeo
apoyo comercial</t>
  </si>
  <si>
    <t>Falta de gestión por parte del supervisor</t>
  </si>
  <si>
    <t>El  tramite no oportuno de las solicitudes realizadas por los clientes en la ejecución de los proyectos</t>
  </si>
  <si>
    <t>Herramienta de supervisión por la cual los clientes envían sus requerimientos para ser reasignados al supervisor correspondiente</t>
  </si>
  <si>
    <t>Revisión de la solicitud, establecimiento de la fecha máxima de tramite y reasignación al supervisor correspondiente, por parte de la líder de supervisión; tramite de la solicitud por parte del supervisor y cierre del ticket</t>
  </si>
  <si>
    <t>Al iniciar la ejecución de los nuevos proyectos</t>
  </si>
  <si>
    <t xml:space="preserve">líder de supervisión
supervisores
</t>
  </si>
  <si>
    <t xml:space="preserve">desconocimiento de los procesos
falta de gestión y seguimiento a las actividades asignadas
</t>
  </si>
  <si>
    <t>No cumplimiento  o no entrega oportuna por parte del talento del área de las actividades asignadas</t>
  </si>
  <si>
    <t>incumplimiento obligaciones contractuales
retraso en los procesos del área</t>
  </si>
  <si>
    <t>Registro de actividades en la herramienta Planner y seguimiento por parte de la líder comercial y de mercadeo y la líder de supervisión</t>
  </si>
  <si>
    <t>seguimiento a las actividades registradas en el Planner; asignación de actividades por la líder comercial y de mercadeo o la líder de supervisión</t>
  </si>
  <si>
    <t xml:space="preserve"> líder comercial y de mercadeo
líder de supervisión
talento del área
</t>
  </si>
  <si>
    <t>deposito Planner
y reportes herramienta</t>
  </si>
  <si>
    <t xml:space="preserve">
Revisión por parte del supervisor de la solicitud de la propuestas comerciales recibidas.
Envío de las solicitudes de cotización  de acuerdo a la base de proveedores del canal.
Los criterios de selección son definidos previamente por el supervisor y avalados por la líder de supervisión del área.
La evaluación de ofertas realizada por el supervisor para el proceso de contratación directa cuenta con la revisión de jurídica y la líder de supervisión del área.
Presentación al comité de contratación  de la evaluación de ofertas realizada, para su aprobación.
</t>
  </si>
  <si>
    <t xml:space="preserve">
SUPERVISIÓN: En el proceso de selección del proveedor que prestará el servicio, se solicitan cotizaciones a los proveedores y se diligencia formato de evaluación de ofertas por parte del supervisor designado, teniendo en cuenta los criterios de selección establecidos previamente y avalados por la líder se supervisión.
Esto se realiza cada vez que se reciba solicitud de servicio de un cliente. La validación es realizada por el apoyo jurídico del área, la líder se supervisión y el comité de contratación.
</t>
  </si>
  <si>
    <t>Cuadro de control recepción de facturas proveedores y terceros.
Facturas.</t>
  </si>
  <si>
    <t xml:space="preserve">No se cobren los servicios prestados.
Retraso en el tramite de facturación 
Cliente no tramite oportunamente la factura recibida.
Cliente no solicite el P A C oportunamente.
</t>
  </si>
  <si>
    <t xml:space="preserve">
Incumplimiento de las clausulas de pago.
Atraso en el recaudo
Afectación en el flujo de caja 
retraso en los pagos a la contratación derivada</t>
  </si>
  <si>
    <t xml:space="preserve">
Formato de informe de ejecución de proyectos, en donde se incluye la facturación generada.
Revisión mensual por parte de la líder de supervisión a la ejecución de cada uno de los contratos interadministrativos encabezados por cada supervisor.
Control mensual por parte del apoyo a la facturación del área</t>
  </si>
  <si>
    <t>Revisión mensual por parte de la líder de supervisión de la ejecución cada uno de los contratos interadministrativos encabezado por cada supervisor.
Revisión mensual de la facturación por parte del apoyo de facturación del área</t>
  </si>
  <si>
    <t xml:space="preserve">Desconocimiento de la resolución de tarifas y del margen de utilidad del canal
Falta de conocimiento a los procesos.
</t>
  </si>
  <si>
    <t xml:space="preserve"> Las cotizaciones enviadas a los clientes no tengan en cuenta la resolución de tarifas ni conserven el margen de utilidad del canal</t>
  </si>
  <si>
    <t xml:space="preserve">Herramienta a implementarse contiene toda la información comercial.
Revisión de las propuestas comerciales presentadas por parte de la líder comercial y de mercadeo y del área de producción
</t>
  </si>
  <si>
    <t>1. Diseñar, desarrollar y producir proyectos audiovisuales.</t>
  </si>
  <si>
    <t xml:space="preserve">
Uso indebido del poder para manipular procesos de contratación en beneficio propio o de un tercero incumpliendo los objetivos del canal  y la normatividad vigente.</t>
  </si>
  <si>
    <t xml:space="preserve">Reuniones semanales con el comité de contenidos donde se plantean los parámetros de los proyectos que se van a realizar o generar, y su forma de contratación. 
Presentación de la estrategia anual de contenidos de la siguiente vigencia a gerencia y comité de programación para su respectiva aprobación.
Presentación de los procesos de contratación y convocatorias para aprobación del comité de contratación. </t>
  </si>
  <si>
    <t>Cada vez que se genere la necesidad</t>
  </si>
  <si>
    <t xml:space="preserve">Subcomité Técnico de Contenidos, conformado por:
- Líder de contenidos.
- Líder digital.
- Asesor conceptual y de producción.
- Productora de contenidos.
- Productora multiplataforma. </t>
  </si>
  <si>
    <t xml:space="preserve">Actas de reunión.
Correo Electrónico.
Presentación de estrategia anual. 
Trazabilidad de procesos de revisión y evaluación de proyectos. </t>
  </si>
  <si>
    <t xml:space="preserve">Deficiente investigación temática, formulación creativa, control y seguimiento de los procesos.
</t>
  </si>
  <si>
    <t xml:space="preserve">Mala imagen del Canal.
Disminución de audiencias.
Desvalorización de la marca e identidad de Canal Trece. </t>
  </si>
  <si>
    <t xml:space="preserve">Equipo de contenido 
Equipo de programación
Equipo digital
Equipo de producción </t>
  </si>
  <si>
    <t xml:space="preserve">Deficiente planeación, control y seguimiento.
</t>
  </si>
  <si>
    <t xml:space="preserve">Incumplimiento de plazo de ejecución en los contratos de producción de contenidos. </t>
  </si>
  <si>
    <t xml:space="preserve">Reuniones semanales con el comité de contenidos donde se plantean los parámetros de los proyectos que se van a realizar.
Diseño de producción (cronograma y presupuesto) acordado entre casas productoras y Canal Trece.
Seguimiento detallado al proceso de producción del proyecto, considerando los hitos pactados por contrato. </t>
  </si>
  <si>
    <t>Proyectos finalizados dentro del plazo de ejecución.</t>
  </si>
  <si>
    <t>Actas de reunión.
Correo Electrónico.
Trazabilidad de procesos de seguimiento.</t>
  </si>
  <si>
    <t>Insuficiente planeación y capacidad de reacción.</t>
  </si>
  <si>
    <t>Posible incumplimiento de contratos de proyectos por fuerza mayor.</t>
  </si>
  <si>
    <t xml:space="preserve">Seguimiento detallado al proceso de producción del proyecto, considerando los hitos pactados por contrato y las circunstancias que puedan afectar el desarrollo del mismo.  </t>
  </si>
  <si>
    <t xml:space="preserve">Proyectos finalizados en circunstancias de fuerza mayor. </t>
  </si>
  <si>
    <t>Planeación de diferentes tipos de proyectos para distintos escenarios de producción.</t>
  </si>
  <si>
    <t>Informes FUTIC</t>
  </si>
  <si>
    <t>Cada vez que se realice un contrato</t>
  </si>
  <si>
    <t>Seguimiento de presupuesto del proyecto por parte de control interno de manera trimestral
Cumplimiento de los procedimientos establecidos por el canal para cada área y proceso.
 Los proyectos y contratos deben ser aprobados con anterioridad por parte de la gerencia, y revisados por parte de gestión contractual cada vez que se genere una nueva necesidad o modificación al proyecto.</t>
  </si>
  <si>
    <t>cada vez que se realice una jornada de contratación</t>
  </si>
  <si>
    <t>Semestralmente</t>
  </si>
  <si>
    <t>Imposibilidad de cumplir con la cantidad de capítulos establecidos según ficha en caso de pandemia, emergencia social y/o sanitaria.</t>
  </si>
  <si>
    <t>Mensualmente</t>
  </si>
  <si>
    <t xml:space="preserve">Deficiente control y seguimiento.
Conflicto de intereses. 
Falta de conocimiento de los procedimientos 
Falta de conocimientos de la normatividad vigente
</t>
  </si>
  <si>
    <t xml:space="preserve">
Los contenidos no  se ajustan a los parámetros de calidad y contenido o a la normatividad vigente.</t>
  </si>
  <si>
    <t>Emisión de contenidos educativos y culturales</t>
  </si>
  <si>
    <t>Se asistirá a Comité de programación y de contenidos (dos veces al mes)
Se realizará seguimiento a la generación de contenidos a través del comité de contenidos con los directores y productores de los programas (una vez a la semana)
Se enviará correo electrónico con las observaciones de los capítulos de los programas (semanalmente)
Se revisará el informe de audiencias semanal 
Seguimiento a los indicadores de gestión trimestrales</t>
  </si>
  <si>
    <t>Supervisora de programación /Control de calidad y tráfico / Administradora de emisión</t>
  </si>
  <si>
    <t>Actas de reunión.
Correo Electrónico. Informes a los entes de control</t>
  </si>
  <si>
    <t xml:space="preserve">Desfinanciación del contrato.
Mala imagen del Canal.
Investigaciones disciplinarias.
Fiscales.
Penales.
Sanciones.
</t>
  </si>
  <si>
    <t>Contar con los
derechos de emisión de autor de cada producto
audiovisual 
Acompañamiento jurídico
Comité de programación y de contenidos</t>
  </si>
  <si>
    <t>Control sobre
cada programa emitido
para contar con los
respectivos derechos de
autor
Revisión periódica de las licencias de emisión</t>
  </si>
  <si>
    <t>Lideres de procesos
 Líder de contenido Supervisora de programación 
Abogado de Derechos de autor 
Área Jurídica</t>
  </si>
  <si>
    <t xml:space="preserve">Uso indebido del del software
Fallas técnicas
Incumplimiento por parte del operador del sistema
Falta de comunicación
</t>
  </si>
  <si>
    <t xml:space="preserve">No emitir el closed caption en los programas que están al aire
</t>
  </si>
  <si>
    <t xml:space="preserve">Desfinanciación del contrato.
Mala imagen del Canal.
Audiencias población sorda incomunicada
Investigaciones disciplinarias.
Fiscales.
Penales.
Sanciones.
</t>
  </si>
  <si>
    <t>Bitácora de closed caption y de emisión
Manual de estilo de closed caption
Informes a entes de control
Indicadores de gestión</t>
  </si>
  <si>
    <t>Monitoreo en emisión del programa con la respectiva inserción del closed caption
Revisión del material en pregrabado en control de calidad
Comunicado con la entrega de programas
Codificación del material</t>
  </si>
  <si>
    <t>Diario y semanal según corresponda</t>
  </si>
  <si>
    <t>Operadores del closed caption
Supervisor de programación
Control de calidad y tráfico
Operadores de máster de emisión</t>
  </si>
  <si>
    <t>Bitácora
Comunicado
Correo electrónico</t>
  </si>
  <si>
    <t xml:space="preserve">Daño del soporte o dispositivo en el que se encontraba el material.
Error humano en el borrado del material
Desconocimiento en la forma de archivar el material
</t>
  </si>
  <si>
    <t>Pérdida total de material audiovisual finalizado</t>
  </si>
  <si>
    <t xml:space="preserve">Desfinanciación del contrato.
Mala imagen del Canal.
Pérdida de la archivo y memoria histórica del canal
Investigaciones disciplinarias.
Fiscales.
Penales.
Sanciones.
</t>
  </si>
  <si>
    <t>Informe de archivo audiovisual</t>
  </si>
  <si>
    <t>Inventario de discos duros
Codificación del material
Proyecto de Regalías</t>
  </si>
  <si>
    <t>Control de calidad y tráfico, Supervisor de programación</t>
  </si>
  <si>
    <t>Drive de inventario
Informe a entes de control</t>
  </si>
  <si>
    <t xml:space="preserve">Mal diligenciamiento de los informes
Error humano en los tiempos establecidos
</t>
  </si>
  <si>
    <t>Falla en el tiempo de entrega de los informes a entes de control</t>
  </si>
  <si>
    <t xml:space="preserve">Desfinanciación del contrato.
Mala imagen del Canal.
Investigaciones disciplinarias.
Fiscales.
Penales.
Sanciones.
</t>
  </si>
  <si>
    <t xml:space="preserve">Manual de programación
Cronograma de entrega de informes
</t>
  </si>
  <si>
    <t>Informes de control enviados</t>
  </si>
  <si>
    <t>Reunión periódicas
Cronograma de entrega de informes
Socializar procesos para realizar los informes con el equipo de trabajo</t>
  </si>
  <si>
    <t>Trimestral, semestral y anual</t>
  </si>
  <si>
    <t>Control de calidad y tráfico, Administración de emisión, Supervisor de programación</t>
  </si>
  <si>
    <t>Informes de control</t>
  </si>
  <si>
    <t>Comité de programación y contenidos evaluar los
contenidos
Informe de audiencias</t>
  </si>
  <si>
    <t>Informe de audiencias, semanal, mensual, trimestral</t>
  </si>
  <si>
    <t>Se complementará el  manual ya adelantado que establece  la manera correcta de la descarga ideal la información, del análisis de esta misma en el tablero de datos de audiencia, y la forma correcta de la actualización del tablero de datos, para terminar la vigencia 2020 por el Analista de Audiencias y Hábitos de Consumo, esto con el fin de que la información no cambie en el tiempo o se interprete de una manera distinta</t>
  </si>
  <si>
    <t>Analista de audiencias y hábitos de consumo- Analista de audiencias Junior</t>
  </si>
  <si>
    <t xml:space="preserve">Contratos adjudicados según los parámetros y procedimientos establecidos. </t>
  </si>
  <si>
    <t xml:space="preserve">Definir la línea editorial y de contenidos en el Comité, y a partir de allí garantizar la transparencia en los procesos de producción, ya sean convocatorias o producción in house del Canal. 
Validar con gerencia y Comité de Programación la estrategia anual de contenidos para su aprobación.
</t>
  </si>
  <si>
    <t>Incoherencia de los contenidos propuestos frente a las audiencias, línea editorial y estándares de calidad del Canal.</t>
  </si>
  <si>
    <t>Continuidad en metodologías de investigación de contenidos basadas en audiencias, temas y formatos audiovisuales. 
Reuniones semanales con el comité de contenidos donde se plantean los parámetros de los proyectos que se van a realizar.
Presentación de la estrategia anual de contenidos de la siguiente vigencia a gerencia y comité de programación para su respectiva aprobación.</t>
  </si>
  <si>
    <t xml:space="preserve">Proyectos de contenido formulados y desarrollados bajo una metodología de investigación clara y pertinente. </t>
  </si>
  <si>
    <t xml:space="preserve">Definir la línea editorial y de contenidos en el Comité, y a partir de allí garantizar la  coherencia en los procesos de diseño, desarrollo, producción y postproducción.
Proponer una oferta de contenidos pertinente con los hallazgos obtenidos en investigación de audiencias, géneros y formatos. 
Validar con gerencia y Comité de Programación la oferta de contenidos para su desarrollo y programación. </t>
  </si>
  <si>
    <t>Definir la línea editorial y de contenidos en el Comité, y a partir de allí garantizar la  coherencia en los procesos de diseño, desarrollo, producción y postproducción.
Fortalecer con las casas productoras mecanismos que permitan prevenir y reaccionar a las contingencias de los procesos de producción.</t>
  </si>
  <si>
    <t xml:space="preserve">Líder de contenido
Productora de Contenido
Productora Multiplataforma </t>
  </si>
  <si>
    <t>Impacto presupuestal
Incumplimiento contractual</t>
  </si>
  <si>
    <t>Presupuesto inicial del proyecto
Reuniones de seguimiento de proyectos
Procedimientos de legalizaciones.
Informes de gestión.
Informes trimestrales FUTIC Seguimiento por parte de control interno</t>
  </si>
  <si>
    <t xml:space="preserve">
Reuniones de seguimiento y de control de proyectos.
Procedimientos de legalizaciones.                                          Implementación de estrategias de contingencia y respaldo.
Seguimientos y/o auditorias de control interno.</t>
  </si>
  <si>
    <t xml:space="preserve"> 
   Elaboración y revisión de plan de grabación sujeto a aprobación por parte del líder de contenidos, plan que debe cumplir con todos los ítems  desarrollados (programa, lugar, fecha, necesidad, entre otros) requisito indispensable para la respectiva aprobación y seguimiento.
Solicitud de turno y/o equipo para las necesidades del proyecto con antelación mínima de 24 horas.
Seguimiento a cada área para el buen uso de los equipos.
Cumplimiento de los procedimientos establecidos por el canal para cada área y proceso.</t>
  </si>
  <si>
    <t>Elaboración y revisión del plan de grabación sujeto a aprobación por parte del líder de contenidos, plan que debe cumplir con todos los ítems  desarrollados (programa, lugar, fecha, necesidad, entre otros)  
Solicitud de cotizaciones en tiquetes y transportes y revisión de necesidades técnicas y talentos, para ser aprobados.
Control y seguimiento presupuestal. 
Cumplimiento de los procedimientos establecidos por el canal para cada área y proceso.</t>
  </si>
  <si>
    <t>Elaboración de plan de contingencia, según sea el caso, para cumplir con los compromisos de los contenidos.   
                                                                                                                                En el caso de la pandemia, generar un protocolo de bioseguridad que garantice la producción de contenidos. 
Monitoreo periódico de las acciones de prevención y producción.</t>
  </si>
  <si>
    <t xml:space="preserve">Controlar la calidad de los contenidos que son entregados.
Verificar el cumplimiento según el Manual de Programación
Auditorias internas
Analizar los informes de Audiencias
Informe a los entes de control
Comité de programación y contenidos
</t>
  </si>
  <si>
    <t>Diario, semanal o mensual según la necesidad</t>
  </si>
  <si>
    <t>Acceso a la población sorda o hipoacusia</t>
  </si>
  <si>
    <t>Ficha técnica de cada programa
Copia del material digital en diferentes soportes
Manual de programación
Informes a entes de control
Indicadores de gestión</t>
  </si>
  <si>
    <t>Ibope Kantar media - Dashboard digital, Dashboard audiencias, base de audiencias acumulado histórico</t>
  </si>
  <si>
    <t xml:space="preserve">Desconocimiento de la normatividad, procedimientos  o disposiciones Contables
Error al registrar las obligaciones con terceros
</t>
  </si>
  <si>
    <t>Inadecuado registro de las operaciones contables y financieras</t>
  </si>
  <si>
    <t>Hallazgos referentes a la razonabilidad de las obligaciones y pagos por Revisoría Fiscal, Control Interno o por Entes de Control</t>
  </si>
  <si>
    <t>Errores en transferencias a proveedores</t>
  </si>
  <si>
    <t>Diario, mensual</t>
  </si>
  <si>
    <t xml:space="preserve">Coordinador de presupuesto y Contabilidad, Soporte del área contable y de presupuesto, Coordinador de tesorería y facturación </t>
  </si>
  <si>
    <t>Registros financieros - PAA</t>
  </si>
  <si>
    <t>Detrimento patrimonial.
Investigaciones disciplinarias.
Fiscales.
Penales.
Sanciones.
Estados financieros no razonables
No fenecimiento de la cuenta
Pérdida de recursos</t>
  </si>
  <si>
    <t>Revisión permanente de la normatividad.
Capacitación constante al personal en actualización tributaria
Auditoria a las declaraciones tributarias</t>
  </si>
  <si>
    <t>Numero de observaciones y hallazgos en auditoria de declaraciones tributarias</t>
  </si>
  <si>
    <t>Registros financieros, declaraciones tributarias</t>
  </si>
  <si>
    <t>Se realizará monitoreo diario de la red de datos y comunicaciones y se actualizará la información del cuadro de mando de servicios TI y/o enviara informe por la persona de soporte de los sistemas informáticos</t>
  </si>
  <si>
    <t>Cuadro de mando - informe Servicios TI</t>
  </si>
  <si>
    <t xml:space="preserve">Mantenimientos correctivos y preventivos sobre equipos de computo y periféricos.
Renovación tecnológica
</t>
  </si>
  <si>
    <t>Plan de Continuidad de Negocio - PETIC</t>
  </si>
  <si>
    <t>Plan aprobado - PETIC</t>
  </si>
  <si>
    <t xml:space="preserve">
Información incompleta, inexacta o no confiable suministrada por el personal a cargo de la ejecución de los inventarios.                     No Reporte de Compra de Activos Fijos al Proceso de Gestión de Recursos Físicos.                    No tener actualizado el inventario de Activos Fijos de la Entidad. 
Asignaciones no actualizadas de Activos Fijos                                                 </t>
  </si>
  <si>
    <t>No detectar pérdida, faltantes, daños y/u obsolescencia de los Bienes. (Vigilancia - Control)</t>
  </si>
  <si>
    <t xml:space="preserve">Detrimento Patrimonial.
Cifras de los Estados Financieros No Confiables relacionados con Activos Fijos.
Investigaciones
Disciplinarias.
Fiscales.
Penales.
Sanciones. Pérdida de Activos.  No llevar a cabo las Bajas de Activos Fijos.
No tener trazabilidad de la ubicación de los activos.
</t>
  </si>
  <si>
    <t>Procesos y procedimientos documentados.
Verificación, revisión y validación de Responsables, Ubicaciones, Estado Físico.    Actualización de Registros en el ERP designado por la Entidad.</t>
  </si>
  <si>
    <t>Activos Fijos Asignados / Activos Fijos Totales</t>
  </si>
  <si>
    <t>Actualización y Verificar que los Activos Fijos se encuentren registrados y asignados en el ERP designado por la Entidad.</t>
  </si>
  <si>
    <t>Dirección Jurídica y Administrativa.
Administrador de almacén y archivo.
Apoyo Profesional Gestión de Recursos Físicos.</t>
  </si>
  <si>
    <t>Actas de Comité de Inventarios. Informes de Inventarios Aleatorios. Registros Módulo de Almacén ERP SYSMAN. Informes de Bajas de Activos</t>
  </si>
  <si>
    <t xml:space="preserve">Iliquidez.                   Inexistencia de Insumos de Aseo y Bioseguridad por parte del Proveedor seleccionado.                              Alzas en los precios ofertados a razón de la alta demanda de Insumos de Aseo y Bioseguridad en el mercado.  Inexistencia de Insumos de Aseo y Bioseguridad que cumplan los requerimientos solicitados por la Entidad, a razón de la poca oferta de estos. </t>
  </si>
  <si>
    <t>Faltantes de Insumos de Aseo y Bioseguridad en respuesta a la Emergencia Sanitaria a Causa del COVID-19.</t>
  </si>
  <si>
    <t xml:space="preserve">Incumplimiento legal de las reglamentaciones estipuladas por el Gobierno Nacional relacionados con la Emergencia Sanitaria. Incremento del valor asignado para la compra de Insumos de Aseo y Bioseguridad.  Impactar negativamente </t>
  </si>
  <si>
    <t xml:space="preserve">Procesos y procedimientos documentados.           Seguimiento Protocolo de Bioseguridad de la Entidad.
Seguimiento Supervisión del Contrato con el Proveedor </t>
  </si>
  <si>
    <t xml:space="preserve">Inventario de Insumos de Aseo y Bioseguridad Entregados por el Proveedor / Inventario de Insumos de Aseo y Bioseguridad Solicitados al Proveedor </t>
  </si>
  <si>
    <t>Dar cumplimiento al Protocolo de Bioseguridad.                                Documentar la recepción de Insumos  según lo estipula el Protocolo de Bioseguridad.</t>
  </si>
  <si>
    <t>Certificado de Supervisión. Registros Módulo de Almacén ERP SYSMAN.</t>
  </si>
  <si>
    <t>Iliquidez.                    Inexistencia de Insumos de Aseo, Papelería y Ferretería por parte del Proveedor seleccionado                    Falencias en los controles establecidos en los procedimientos cotidianos</t>
  </si>
  <si>
    <t>Faltantes de Insumos de Aseo y Cafetería, Insumos de Papelería, Elementos de Ferretería</t>
  </si>
  <si>
    <t>Impactar negativamente el ambiente laboral. Retraso de las actividades operativas de procesos Misionales y de Apoyo de la Entidad.</t>
  </si>
  <si>
    <t>Seguimiento trazabilidad desde la herramienta tecnológica dispuesta por la Entidad para la atención de solicitudes. Seguimiento  del consumo mensual de insumos a través de Inventarios registrados en el ERP designado por la Entidad.
Verificar que los mismos se aprovechen de la mejor manera, bajo principios de austeridad.</t>
  </si>
  <si>
    <t>Inventario de Insumos de Aseo, Papelería y Ferretería Entregados por la Gestión de Recursos Físicos a la Entidad / Inventario de Insumos de Aseo, Papelería y Ferretería  Solicitados por otros Procesos Misionales y de Apoyo a la Gestión de Recursos Físicos.</t>
  </si>
  <si>
    <t>Certificado de Supervisión. Registros Módulo de Almacén ERP SYSMAN. Trazabilidad herramienta tecnológica dispuesta por la Entidad.</t>
  </si>
  <si>
    <t>No Reporte de Compra de Activos Fijos al Proceso de Gestión de Recursos Físicos por parte de otros Procesos de la Entidad.  Falencias en los controles establecidos en los procedimientos cotidianos.</t>
  </si>
  <si>
    <t>Reporte erróneo o atemporal de los Activos Fijos a la Entidad Aseguradora.</t>
  </si>
  <si>
    <t xml:space="preserve"> No reposición del Activo por parte de la Aseguradora.</t>
  </si>
  <si>
    <t>Cantidad de activos reportados a la aseguradora/Cantidad de activos con ingreso a almacén</t>
  </si>
  <si>
    <t>Seguimiento a cabalidad del Procedimiento de Ingresos a Almacén, cuyo última actividad se basa en el reporte de los Activos recibidos a la aseguradora contratada por la Entidad.                                                Realizar un constante seguimiento sobre la adquisición de activos nuevos, es decir, recolección de evidencia, facturas de compra, correos electrónicos y demás soportes según corresponda..
Validar que el supervisor designado para hacer estas compras conozca el proceso para realizar la entrada a almacén.</t>
  </si>
  <si>
    <t>Trimestral</t>
  </si>
  <si>
    <t>Soporte de ingreso a almacén, soporte de ingreso a almacén emitido por el ERP designado por la Entidad. Soportes (Registros fotográficos, facturas de compra, entre otros)</t>
  </si>
  <si>
    <t xml:space="preserve">Falencias en los controles establecidos en los procedimientos cotidianos.  Retrasos y/o fallas de entrega de facturación por parte del prestador del servicio. </t>
  </si>
  <si>
    <t>Suspensión de los Servicios Públicos de la Entidad.</t>
  </si>
  <si>
    <t>Impactar negativamente Procesos Misionales de la Entidad.</t>
  </si>
  <si>
    <t>Procesos y procedimientos documentados.                    Seguimiento de las fechas de recepción de facturas de servicios públicos.
Generación de backups y trazabilidad de las facturas de servicios públicos. Seguimiento portales web de los prestadores del servicio.</t>
  </si>
  <si>
    <t>Cantidad servicios públicos facturados/Cantidad de Servicios Públicos Contratados</t>
  </si>
  <si>
    <t>Uso de herramientas tecnológicas y/o programadores de calendario que generen alerta temprana sobre la próxima llegada de facturación de servicios públicos. Seguimiento páginas web de los prestadores del servicio público como alternativa a la facturación física y solución ante una falla en la entrega de la facturación en las sedes de prestación del servicio.</t>
  </si>
  <si>
    <t>Trazabilidad seguimiento de servicios públicos, desde su recepción hasta su entrega a la Gestión Financiera (Correos electrónicos, backups facturas, entre otros)</t>
  </si>
  <si>
    <t xml:space="preserve">Actualización de Versiones de Software no comunicadas. </t>
  </si>
  <si>
    <t>Fallas ERP designado por la Entidad para la administración de Inventarios.</t>
  </si>
  <si>
    <t xml:space="preserve">Interfaces Retrasadas. Pérdida de Información. Cifras de los Estados Financieros No Confiables  </t>
  </si>
  <si>
    <t>Procesos y procedimientos documentados.                    
Validar que la interfaz funcione correctamente para a través de pruebas gestionadas por la Gestión de TI. Soporte de Gestión de TI</t>
  </si>
  <si>
    <t>Cantidad de Procesos sin errores/ cantidad de procesos ejecutados en el ERP designado por la Entidad.</t>
  </si>
  <si>
    <t>Realizar seguimiento al buen funcionamiento de los procesos ejecutados en el ERP designado por la Entidad.</t>
  </si>
  <si>
    <t>Soporte de ingreso al Módulo de  almacén, Soporte de Salida de Almacén, Informe de Depreciación, Informe de Interfaces.</t>
  </si>
  <si>
    <t>Número de expedientes verificados y enviados al archivo central / Total de expedientes archivados</t>
  </si>
  <si>
    <t xml:space="preserve">Se realizará previa foliación y verificación de los expedientes al archivo central con oficio soporte de conformidad con los lineamientos establecidos en los procedimientos de gestión documental de la entidad cada dos vigencias. 
Diligenciamiento del formato de Check List de documentos
</t>
  </si>
  <si>
    <t>Reprocesos.
Investigaciones disciplinarias.
Fiscales.
Penales.
Sanciones.
Afectación del archivo  histórico contractual de la entidad.</t>
  </si>
  <si>
    <t>Se realizará previa foliación y verificación de los expedientes al archivo central con oficio soporte de conformidad con los lineamientos establecidos en los procedimientos de gestión documental de la entidad cada dos vigencias. 
Diligenciamiento del formato de Check List de documentos</t>
  </si>
  <si>
    <t>No cumplimiento de las etapas y requisitos  establecidos en el manual de contratación</t>
  </si>
  <si>
    <t xml:space="preserve">Ejecución del contrato sin el cumplimiento de los requisitos </t>
  </si>
  <si>
    <t xml:space="preserve">Nulidad Contrato 
Sanciones legales
Demandas Judiciales
Investigaciones disciplinarias.
Fiscales.
Penales.
</t>
  </si>
  <si>
    <t xml:space="preserve">Verificación requisitos de ejecución / No. de contratos celebrados </t>
  </si>
  <si>
    <t>Falta de control y seguimiento al estado de la contratación</t>
  </si>
  <si>
    <t>No liquidar los contratos en los plazos establecidos en los contratos o en la Ley</t>
  </si>
  <si>
    <t xml:space="preserve">Verificación de contratos / No. de contratos celebrados </t>
  </si>
  <si>
    <t xml:space="preserve">Se realizará una verificación del estado de ejecución de los contratos </t>
  </si>
  <si>
    <t xml:space="preserve">Fortalecer las actividades jurídicas de Teveandina Ltda., a través del seguimiento a su política de prevención del daño antijurídico, la cual está encaminada a contrarrestar el aumento de la actividad litigiosa de la entidad, así como el cumplimiento de los términos otorgados por la ley, en los diferentes roles jurídicos del Canal. </t>
  </si>
  <si>
    <t>Inoportuna gestión jurídica en las diferentes etapas procesales de defensa judicial para favorecer al demandante o terceros.</t>
  </si>
  <si>
    <t xml:space="preserve">Gerencia
Dirección Jurídica y Administrativa 
Comité de conciliación. </t>
  </si>
  <si>
    <t>Cada vez que  surge la necesidad o una demanda.</t>
  </si>
  <si>
    <t xml:space="preserve">Deficiencias por parte de los controles frente a los procesos y procedimientos definidos para el tramite y gestión de las PQRSD. 
Alteración en beneficio de un tercero o en beneficio propio de los sistemas de información establecidos para la gestión de las PQRSD.
Omisión intencional en la contestación de la PQRSD u atención al ciudadano.
</t>
  </si>
  <si>
    <t>Obtención de beneficios  propios o a favor de un tercero con  la finalidad  agilizar o demorar la respuesta ante una PQRSD.</t>
  </si>
  <si>
    <t xml:space="preserve">
Hallazgos por parte de los entes de control.
Pérdida de  credibilidad en la imagen institucional.
</t>
  </si>
  <si>
    <t xml:space="preserve">Registro y trazabilidad de las PQRSD  a través del sistema de correspondencia oficial.
Uso de herramientas de gestión como: encuestas de satisfacción, seguimiento en la oportunidad de las respuestas.
Informes periódicos de PQRSD publicados en página web. 
</t>
  </si>
  <si>
    <t>Seguimiento al cumplimiento del  procedimiento MA-PAC-P01
Publicación de los informes requeridos en página web.
Revisión y control de las respuestas en los tiempos establecidos normativamente.
Racionalización, priorización, virtualización de trámites y su divulgación.</t>
  </si>
  <si>
    <t xml:space="preserve"> Dirección Juridica y Administrativa.                  Equipo de atención al ciudadano.</t>
  </si>
  <si>
    <t>Formato MA-PAC-F01 Consolidado Peticiones, Quejas, Reclamos y Denuncias. 
Publicación de los informes trimestrales requeridos en página web.</t>
  </si>
  <si>
    <t>Retraso en las respuestas emitidas por la entidad o respuestas que no cumplen con lo requerido en la PQRSD.</t>
  </si>
  <si>
    <t xml:space="preserve">Acciones constitucionales por parte de los peticionarios, que pueden desencadenar en procesos penales y/o disciplinarios para el representante legal de la entidad y para el funcionario encargado de emitir la respuesta.                                                                                     
</t>
  </si>
  <si>
    <t>Utilización del  sistema de gestión documental ORFEO.
Recepción de PQRSD a través de la pagina web.
Seguimiento a la asignación y respuesta de las PQRSD a través del formato MA-PAC-F01</t>
  </si>
  <si>
    <t xml:space="preserve">
Realizar seguimiento y control a la atención integral de las PQRSD  semestral por parte del líder del proceso. 
Seguimiento a la asignación y respuesta de las PQRSD por parte del Equipo de atención al ciudadano. 
Actualización, socialización y publicación del proceso, procedimientos Manual  y herramientas de atención al ciudadano para el ultimo trimestre del año.</t>
  </si>
  <si>
    <t xml:space="preserve">Formato MA-PAC-F01 Consolidado Peticiones, Quejas, Reclamos y Denuncias. 
 Informes de seguimiento efectuados por la OCI.  
              Actualización de manuales.  </t>
  </si>
  <si>
    <t>Deficiencia en la asignación de las PQRSD.
Pérdida total o parcial de las PQRSD.
Falta de conocimiento de los funciones de cada uno de los procesos de la entidad por parte del funcionario encargado de la recepción y radicación de las PQRSD.
Falta de conocimiento del marco legal de contestación a trámites y servicios a la ciudadanía.</t>
  </si>
  <si>
    <t xml:space="preserve">Falta de cuidado en la recepción, asignación, gestión y custodia de las PQRSD. </t>
  </si>
  <si>
    <t xml:space="preserve">Desgaste operativo y/o administrativo en la reiteración de las PQRSD, lo que genera reprocesos internos.
Pérdida de  credibilidad en la imagen institucional.
</t>
  </si>
  <si>
    <t>Utilización del  sistema de gestión documental ORFEO.
Recepción de PQRSD a través de la pagina web.
Seguimiento a la asignación y respuesta de las PQRSD a través del formato MA-PAC-F01.
Capacitaciones y sensibilización respecto del procedimiento para la atención y respuestas de la PQRSD.</t>
  </si>
  <si>
    <t>Número de PQRSD tramitadas / número total de PQRSD</t>
  </si>
  <si>
    <t xml:space="preserve"> Dirección Juridica y Administrativa.                  Equipo de atención a ciudadano.</t>
  </si>
  <si>
    <t xml:space="preserve">Formato MA-PAC-F01 Consolidado Peticiones, Quejas, Reclamos y Denuncias.  
Informes de seguimiento efectuados por la OCI.  
               Asistencia  y participación en capacitaciones y actividades de sensibilización.  </t>
  </si>
  <si>
    <t xml:space="preserve">1. Establecer métodos para el control de documentos.
2.Velar el cuidado de los documentos
3. Velar por la correcta manipulación y custodia de los documentos.
4. Velar por la normatividad vigente.                                                                                                                                                                                                                                                                                                                                                                                                                                                                                                                                                                                                                                                                                                                                                                                                                                                                                                                                                                                                                                                                                                                            </t>
  </si>
  <si>
    <t xml:space="preserve">
Falta de control en los documentos entregados en préstamo
</t>
  </si>
  <si>
    <t>Número de visitas de seguimiento ejecutadas/número de visitas de seguimiento programadas - entes de control internos y externos</t>
  </si>
  <si>
    <t>Número de visitas de seguimiento ejecutadas/número de visitas de seguimiento programadas- entes de control internos y externos</t>
  </si>
  <si>
    <t xml:space="preserve"> Seguimiento de las transferencias primarias hacia el archivo central para  verificar el cumplimiento en la organización  de los archivos y la actualización de los inventarios documentales por parte del apoyo para la gestión documental de acuerdo a cronograma de transferencias aprobado.</t>
  </si>
  <si>
    <t>No adecuado tratamiento en la custodia de los documentos que se producen en la entidad</t>
  </si>
  <si>
    <t>Cuando se requiera y por cambios en el organigrama</t>
  </si>
  <si>
    <t>GESTIÓN DEL TALENTO HUMANO</t>
  </si>
  <si>
    <t xml:space="preserve">Garantizar la gestión y fortalecimiento de competencias del talento humano de TEVEANDINA LTDA - CANAL TRECE.
 Garantizar la gestión y fortalecimiento de la seguridad y salud de los colaboradores de TEVEANDINA LTDA - CANAL TRECE. </t>
  </si>
  <si>
    <t>Vinculación Personal.
Desvinculación del personal.
Capacitaciones.
Inducción y reinducción de personal.
Nomina
Manual del Sistema de Gestión de Seguridad y Salud en el Trabajo</t>
  </si>
  <si>
    <t xml:space="preserve">1.Vincular personal  competente necesario para la operación del canal.
2. Velar por el bienestar del personal.
3. Formar y capacitar al personal.
Preparación, atención y respuesta ante emergencias
4. Prevención en salud y seguridad
</t>
  </si>
  <si>
    <t>Intereses particulares en beneficio propio o de un tercero.
Presiones de  terceros para la vinculación del personal.
Intereses particulares en beneficio de un tercero que no cumpla con el perfil solicitado.</t>
  </si>
  <si>
    <t>Lista de chequeo (MA-GTH-F10) de verificación de requisitos para la vinculación a la entidad teniendo en cuenta el procedimiento selección de personal (MA-GTH-P01)</t>
  </si>
  <si>
    <t>Cumplimiento de requisitos de hoja de vida</t>
  </si>
  <si>
    <t xml:space="preserve">Se registran las novedades reportadas del mes en el módulo de Sysman, generando el proceso de la prenómina y validando los datos calculados, una vez se haya realizado la respectiva validación se procede a generar informes para la causación contable, la cual debe ser verificada con él área contable, después los informes (Resumen total de nómina, Devengos y descuentos, Causación contable, Reporte Salud, Reporte Pensión, Reporte Riesgos, Reporte Parafiscales, Planilla seguridad social, y Reporte cesantías) serán enviados para las firmas de; contador, coordinador de presupuestos y contabilidad, directora jurídica y administrativa, y la gerente. Y por último será enviados a la coordinación de tesorería facturación. </t>
  </si>
  <si>
    <t>Reportes de novedades de la nómina.</t>
  </si>
  <si>
    <t>Desde el inicio del proceso se realizará un control previo a la aprobación de la nómina de forma mensual por quienes intervienen (Dirección Jurídica y Administrativa, Coordinación de presupuesto y Contabilidad y Gerencia).
 Se realizará actualización y mantenimiento del software de nómina cada vez que se presente una actualización o novedad de nomina por parte del líder del proceso y personal encargado del software.</t>
  </si>
  <si>
    <t xml:space="preserve">Mensual
</t>
  </si>
  <si>
    <t>Liquidación de Nomina</t>
  </si>
  <si>
    <t>Actualización manual de perfiles y competencias</t>
  </si>
  <si>
    <t>Actualización cuando se requiera del documento de compilación del Manual de perfiles y competencias Laborales de la Planta de Cargos por parte del líder del proceso. 
Publicación de la Versión controlada del documento de compilación del Manual de Perfiles y Competencias Laborales de la entidad en el Sistema Integrado de Gestión
Aplicación del Procedimiento Vinculación de Personal.</t>
  </si>
  <si>
    <t>Manual de perfiles y competencias</t>
  </si>
  <si>
    <t>No se tienen identificados los requisitos legales aplicables a la entidad</t>
  </si>
  <si>
    <t>Incumplimiento de la normatividad vigente asociada a Seguridad y Salud en el Trabajo</t>
  </si>
  <si>
    <t>Sanciones por parte de organismos de control
Investigaciones disciplinarias
Accidentes de Trabajo o Enfermedades Laborales
Inoperancia ante emergencias</t>
  </si>
  <si>
    <t>Seguimiento a matriz legal
Revisión Alta Gerencia</t>
  </si>
  <si>
    <t>Avance en el cumplimiento de los requisitos</t>
  </si>
  <si>
    <t>Efectuar seguimiento y evaluación semestral a la matriz de requisitos legales, cuyo responsable será el encargado del SGSST con una frecuencia semestral</t>
  </si>
  <si>
    <t>Responsable SGSST</t>
  </si>
  <si>
    <t>Matriz legal</t>
  </si>
  <si>
    <t>No se cuenta con equipos para la atención, preparación y respuesta ante emergencias
No se cuenta con Comité Paritario de Seguridad y Salud en el Trabajo, Comité de Convivencia Laboral</t>
  </si>
  <si>
    <t>Incapacidad de responder ante alguna eventualidad que ponga en riesgo la salud y seguridad tanto de colaboradores como de la infraestructura de la entidad
Incapacidad de gestionar presuntos casos de acoso laboral y de seguridad y salud en el trabajo</t>
  </si>
  <si>
    <t>Sanciones por parte de organismos de control
Investigaciones disciplinarias
Pérdidas económicas y de personas
Afectación a la reputación del Canal</t>
  </si>
  <si>
    <t>Seguimiento al plan de emergencias
Seguimiento al plan de capacitaciones</t>
  </si>
  <si>
    <t>Nombramiento de Brigadistas
Capacitación a Brigadistas
Conformación de los comités
Capacitaciones a los miembros de los comités</t>
  </si>
  <si>
    <t>Revisar anualmente el cumplimiento de las reuniones y programación de capacitaciones, de acuerdo con el funcionamiento de cada comité. Es responsabilidad del encargado del SGSST y de cada miembro que conforman los comités.</t>
  </si>
  <si>
    <t>Responsable SGSST
Brigadistas
Miembros de los Comités</t>
  </si>
  <si>
    <t>Actas de nombramiento
Registro de Capacitación
Resolución de conformación y funcionamiento
Actas de nombramiento
Registro de Capacitación</t>
  </si>
  <si>
    <t>No se cuenta con la documentación, en cualquier medio, del SGSST</t>
  </si>
  <si>
    <t>Perdida de documentos soporte del SGSST, además de las publicaciones y/o mensajes divulgados</t>
  </si>
  <si>
    <t>Sanciones por parte de organismos de control
Investigaciones disciplinarias</t>
  </si>
  <si>
    <t>Trabajar sobre la plataforma virtual de la entidad (OneDrive - SharePoint)
Backup de TI a los procesos, plataformas y herramientas de la entidad</t>
  </si>
  <si>
    <t>Documentos del SGSST
Backup realizados</t>
  </si>
  <si>
    <t>Responsable SGSST
TI</t>
  </si>
  <si>
    <t>Directorio digital de la documentación</t>
  </si>
  <si>
    <t>Los contratos se establecen para beneficio propio o de terceros</t>
  </si>
  <si>
    <t>Contratos con condiciones desfavorables para la entidad</t>
  </si>
  <si>
    <t>Sanciones por parte de organismos de control
Investigaciones disciplinarias, fiscales, penales
Afectación a la reputación del Canal</t>
  </si>
  <si>
    <t>Evaluación de ofertas en el proceso
Estudios de Mercado
Aprobación Gerencia
Comité de Contratación</t>
  </si>
  <si>
    <t>Cumplimiento de los contratos pactados</t>
  </si>
  <si>
    <t>Cuando se requiera</t>
  </si>
  <si>
    <t>Responsable SGSST
Jurídica</t>
  </si>
  <si>
    <t>ECO, Estudio de Sector, Contrato, Documentos adicionales</t>
  </si>
  <si>
    <t>No se cumplen con los protocolos de bioseguridad para la prevención del Covid-19</t>
  </si>
  <si>
    <t>Sanciones por parte de organismos de control
Investigaciones disciplinarias
Afectación a la reputación del Canal</t>
  </si>
  <si>
    <t>Seguimiento al protocolo de bioseguridad
Seguimiento al plan de movilidad segura
Inspecciones de seguridad
Medición de temperatura
Demarcación de puestos habilitados para trabajar (distanciamiento)
Establecimiento de puntos de desinfección de manos y calzado
Seguimiento a la solicitud de EPP
Aprobación de Gerencia</t>
  </si>
  <si>
    <t>Responsable SGSST, responsable recursos físicos</t>
  </si>
  <si>
    <t xml:space="preserve">Desde la Dirección Jurídica y Administrativa se realiza la revisión del perfil requerido de conformidad con el manual de perfiles y competencias de la entidad, teniendo en cuenta la vacante, se realiza la convocatoria la cual se publica en la página web del canal, recibidas y validadas las hojas de vida se evalúan aquellas que cumplen con los requisitos y el perfil solicitado (MA-GTH-F03), se procede a citar a entrevistas y pruebas técnicas a las personas preseleccionadas, surtido este proceso de acuerdo con los resultados se selecciona el candidato y se remite memorando de recomendación a la gerencia para su aprobación. En caso de ser aprobado, se contaba al candidato y se solicitan los documentos para el ingreso, de igual forma se debe validar las referencias con el formato correspondiente (MA-GTH-11), y carta de autorización para la toma del examen médico de salud ocupacional, luego de realizado y firmado el contrato, se realiza las afiliaciones a seguridad social. Por último, se realiza la inducción al cargo. </t>
  </si>
  <si>
    <t>Directora Juridica y Administrativa
Equipo T.H</t>
  </si>
  <si>
    <t>MA-GTH-F03 
Evaluación requisitos hojas de vida.</t>
  </si>
  <si>
    <t>Deficiencias de controles desde el inicio del proceso para las novedades y/o en su revisión.
Errores de cálculo de liquidación en la nómina.</t>
  </si>
  <si>
    <t>Procedimiento, Manuales y formatos  documentados y establecidos. Control en el acceso y autorización  para el ingreso sistema del personal encargado del proceso y verificación de la nómina. (MA-GTH-M04  / MA-GTH-P03) 
Verificación de liquidación de nómina del software Sysman.</t>
  </si>
  <si>
    <t xml:space="preserve">
Verificación en la liquidación.</t>
  </si>
  <si>
    <t>Directora Juridica y Administrativa
Contador
Equipo T.H</t>
  </si>
  <si>
    <t>Cada vez que se requiera</t>
  </si>
  <si>
    <t>Guardar una copia de los documentos, comunicados y demás divulgaciones, del SGSST, en la plataforma "One Drive - SharePoint" con la que cuenta la entidad, por parte del encargado del SGSST y realizar el backup de la información por parte de TI.</t>
  </si>
  <si>
    <t>Realizar el respectivo estudio de sector y mercado, además del Estudio de Conveniencia que garantice la mejor oferta para la entidad, cada que se requiera un producto o servicio para beneficio de la entidad. Será responsabilidad del encargado del SGSST elaborar los documentos y del área jurídica la de revisar y aprobar los documentos para que se garantice la protección de la entidad.</t>
  </si>
  <si>
    <t>Se presentan casos positivos de Covid-19 al interior de la entidad de carácter laboral
No se tienen elementos para la desinfección
Los colaboradores no tienen el elementos de protección personal</t>
  </si>
  <si>
    <t>Cumplimiento del protocolo de bioseguridad y el plan de movilidad segura
Capacitaciones en Covid-19
Entrega de EPP</t>
  </si>
  <si>
    <t>Realizar la divulgación del protocolo de bioseguridad, sensibilizar y capacitar a los trabajadores en prevención del covid-19, entregar elementos de protección personal, realizar inspecciones de seguridad relacionadas con el cumplimiento del protocolo.</t>
  </si>
  <si>
    <t>Se concilia mensualmente los egresos de tesorería con los egresos presupuestales verificando que las erogaciones correspondan a un compromiso presupuestal, tarea realizada por el personal de soporte de presupuesto se deja como evidencia archivo en Excel con la conciliación correspondiente.
Se realizan las conciliaciones bancarias con periodicidad mensual, donde se verifica que todas las erogaciones correspondan a un gasto causado y tengan un respaldo presupuestal.
Control interno y la revisoría Fiscal realizan auditorias internas a los pagos del área</t>
  </si>
  <si>
    <t>Mensual - Trimestral - Anual</t>
  </si>
  <si>
    <t>Coordinador de presupuesto y Contabilidad, Soporte del área contable y de presupuesto, Contador Coordinador de tesorería y facturación, Revisoría Fiscal y Control Interno</t>
  </si>
  <si>
    <t>Aplicación de normatividad y procedimientos contables
Capacitación al personal responsable de los registros
Cadena presupuestal que controla el giro desde el compromiso
Conciliaciones mensuales de la información contable, presupuestal y de tesorería</t>
  </si>
  <si>
    <t xml:space="preserve">Cadena presupuestal que controla en giro desde el compromiso
Verificación de la consistencia y razonabilidad de la información.
Conciliación y análisis de la información
Registro de las cuentas bancarias en el ERP, acorde a certificación presentada por cada tercero
IP Autorizada y registrada en la plataforma de la entidad financiera </t>
  </si>
  <si>
    <t>Diferencias encontradas en las conciliaciones que evidencia en error en la transferencia</t>
  </si>
  <si>
    <t xml:space="preserve">Entre el personal de soporte contabilidad se establecen filtros de revisión de causaciones de obligaciones labor realizada a diario.
Mensualmente se realizan conciliaciones bancarias y de saldos de cuentas entre las áreas de presupuesto, contabilidad y tesorería. 
</t>
  </si>
  <si>
    <t>Detrimento patrimonial.
Investigaciones disciplinarias.
Fiscales.
Penales.
Sanciones.
Inconsistencias en la información presupuestal
No fenecimiento de la cuenta
Pérdida de recursos</t>
  </si>
  <si>
    <t xml:space="preserve">Revisión permanente de la normatividad.
Verificación de la contratación de acuerdo al PAA y al anteproyecto de presupuesto
Seguimiento mensual de la ejecución presupuestal.
</t>
  </si>
  <si>
    <t>Se concilia mensualmente los egresos de tesorería con los egresos presupuestales verificando que las erogaciones correspondan a un compromiso presupuestal, tarea realizada por el personal de soporte de presupuesto se deja como evidencia archivo en Excel con la conciliación correspondiente.
Se realizan las conciliaciones bancarias con periodicidad mensual, donde se verifica que todas las erogaciones correspondan a un gasto causado y tengan un respaldo presupuestal.
Control interno y la revisorio Fiscal realizan auditorias internas a los pagos del área</t>
  </si>
  <si>
    <t>Revisión y actualización  permanente de la normatividad por parte del líder del proceso cada vez que se produzca una actualización.
Solicitar capacitación a las Entidades pertinentes dos veces al año por parte del  líder del proceso.
Mensualmente la revisoría fiscal verifica la declaraciones tributarias a presentar por la entidad</t>
  </si>
  <si>
    <t>Contador, soporte al área contable y revisoría fiscal.</t>
  </si>
  <si>
    <t xml:space="preserve">Mantenimiento y actualización de los servidores físicos ubicados en el datacenter ubicado en el hangar. 
Implementación Plan de Continuidad de Negocio
Se adquirió servidor de respaldo para los servidores ubicados en el datacenter ubicado en el hangar </t>
  </si>
  <si>
    <t xml:space="preserve">Monitoreo constante a la red de datos y comunicaciones
Mantenimiento y actualización de los dispositivos de red
Seguimiento, monitoreo y control a través de la adquisición de infraestructura para la administración de la Red LAN del Canal.
</t>
  </si>
  <si>
    <t xml:space="preserve">
Stock de Seguridad correspondiente al suministro de una semana (Insumos de Cafetería y Aseo) y un mes (Insumos de Papelería y oficina) - Mantener una reserva de inventario para contingencias de suministro. Controles de Supervisión según lo establece el Manual de Supervisión.</t>
  </si>
  <si>
    <t>Procesos y procedimientos documentados.                    Seguimiento de los activos que se adquieren para las actividades misionales de la Entidad.
El supervisor designado debe informar oportunamente sobre la adquisición de nuevos activos fijos</t>
  </si>
  <si>
    <t xml:space="preserve">Incumpliendo legal en materia de Archivo 
Investigaciones Disciplinaria 
</t>
  </si>
  <si>
    <t xml:space="preserve">Fortalecimiento Gestión Contractual
Abogados del área de contratación
Apoyos Gestión documental contratación </t>
  </si>
  <si>
    <t>Contratación que no cumpla con la selección objetiva y el cumplimiento  de los principios de la contratación pública 
Investigaciones disciplinarias.
Fiscales.
Penales.
Sanciones.
Demandas y denuncias Judiciales
Perdida de imagen y credibilidad</t>
  </si>
  <si>
    <t xml:space="preserve">Acompañamiento y asesoría jurídica por parte de los abogados del área en las diferentes etapas precontractuales.
Socialización y aprobación de la contratación por parte del comité de contratación de la entidad </t>
  </si>
  <si>
    <t xml:space="preserve">Seguimiento y actualización de formatos y procedimientos </t>
  </si>
  <si>
    <t>Contratación que no cumpla con la selección objetiva y el cumplimiento  de los principios de la contratación pública.
Sobrecostos
Sanciones legales
Demandas Judiciales
Perdida de imagen y credibilidad</t>
  </si>
  <si>
    <t>Seguimiento y actualización de formatos y procedimientos</t>
  </si>
  <si>
    <t>Ausencia de controles y seguimiento en el perfeccionamiento del contrato.
Falta de conocimiento en los procesos de contratación</t>
  </si>
  <si>
    <t>Revisión Documental de los procesos contractuales por parte del abogado responsables o líder Jurídica.
Verificación del Soporte de Afiliación a la ARL enviado por el área administrativa
Aprobación de Garantías en los términos establecidos</t>
  </si>
  <si>
    <t xml:space="preserve">Se realizará una verificación del cumplimiento de los requisitos de ejecución de los contratos celebrados por la entidad por parte de los abogados y los apoyos de gestión documental del área. </t>
  </si>
  <si>
    <t xml:space="preserve">Detrimento patrimonial
Perdida de competencia para liquidar en sede administrativa
Incertidumbre sobre el estado del contrato 
</t>
  </si>
  <si>
    <t>Verificación y seguimiento dependiendo de la tipología o clausulas establecidas en los contratos para la liquidación</t>
  </si>
  <si>
    <t xml:space="preserve">Gestionar dentro de los términos de ley las PQRSD radicadas por los ciudadanos a Teveandina Ltda., velando por que estas se respondan satisfactoriamente. </t>
  </si>
  <si>
    <t>1. Radicar, reasignar y emitir una respuesta de fondo dentro de los términos de ley establecidos por la normatividad vigente y aplicable a las PQRSD allegadas por los ciudadanos.</t>
  </si>
  <si>
    <t xml:space="preserve">Incumplimiento en los términos otorgados por la ley para dar una respuesta de fondo y concreta al solicitante.
                                                                                Deficiencia en la proyección, revisión y aprobación de respuestas a las PQRSD. </t>
  </si>
  <si>
    <t>Realizar seguimiento y control a las  PQRSD recibidas en la entidad por medio de las herramientas y sistemas designados para ello. 
Presentar informes que evidencien la gestión y aplicación del procedimiento establecido.
Realizar capacitaciones y actividades de sensibilización respecto del procedimiento de las PQRSD.
Actualización, socialización y publicación del procedimiento y herramientas de atención al ciudadano para el ultimo trimestre del año.</t>
  </si>
  <si>
    <t>Seguimiento a los archivos de gestión y central.
Verificación y control por la oficina de control interno (Procedimientos) de los diferentes procesos.</t>
  </si>
  <si>
    <t xml:space="preserve"> Seguimiento de las transferencias primarias hacia el archivo central para  verificación del cumplimiento en la organización de los archivos y la actualización de los inventarios documentales por parte del apoyo para la gestión documental de acuerdo a cronograma de transferencias aprobado.</t>
  </si>
  <si>
    <t>Director Jurídica y Administrativa.
Administrador de almacén y archivo.
Apoyo a la gestión archivística y documental</t>
  </si>
  <si>
    <t xml:space="preserve">Seguimiento a los archivos de gestión y central. 
Verificación y control por la oficina de control interno (Procedimientos) de los diferentes procesos.                                                                                                                                                                                                                                                                                                                                                                                                                                                         
</t>
  </si>
  <si>
    <t>Actualización de las tablas de retención documental TRD.</t>
  </si>
  <si>
    <t>Estructuración, intervención y actualización proyecto de gestión documental para actualización Tablas de retención documental (TRD) para Teveandina Ltda.</t>
  </si>
  <si>
    <t xml:space="preserve">No se cuenta con la infraestructura para la administración de la Red LAN del Canal. 
Falta de recursos para llevar adecuaciones
</t>
  </si>
  <si>
    <t>Obsolescencia de los sistemas de información, servicios tecnológicos, equipos, periféricos, comunicaciones e infraestructura tecnológica
Falta de soporte de fabrica para los equipos críticos</t>
  </si>
  <si>
    <t>Intermitencia y fallos en la operación y prestación de los servicios tecnológicos, sistemas de información, equipos de computo, periféricos, comunicaciones e infraestructura
No contar con el hardware y/o software que se requiera para reestablecer algún equipo critico</t>
  </si>
  <si>
    <t xml:space="preserve">Falta de un Plan de Continuidad de Servicios / .
Falla en la infraestructura de RTVC.
Falla en la señal de alguna de nuestras estaciones.
</t>
  </si>
  <si>
    <t>Diseño de un plan de continuidad de negocio - PETIC
Ejecución de pruebas en un sitio alterno
Se cuenta como plan e contingencia un flujo de trabajo (documentado), para que los operadores ante una falla y/o apagado de los equipos puedan reestablecer la operación
Se cuenta con un reel de emergencia en RTVC para que sea enrutado a la señal del aire.</t>
  </si>
  <si>
    <t>Informes de seguimiento a los procesos judiciales que involucran al Canal.  
Al momento de cada notificación de demanda, se seleccionara el abogado ya sea in house o externo conforme a la especialidad, quien adelantará la defensa de la entidad, el cual será designado por la Gerencia, previa recomendación del Director Jurídico y  visto bueno del Comité de Conciliación. Esto se realizará cada vez que sea necesario, según la litigiosidad de la entidad.</t>
  </si>
  <si>
    <t>Utilización indebida de información privilegiada                      y negligencia profesional</t>
  </si>
  <si>
    <t>Demandas no presentadas  y falta de contestación oportuna de las mismas.</t>
  </si>
  <si>
    <t>Informes de seguimiento a los procesos judiciales que involucran al Canal. Al momento de cada notificación de demanda, se seleccionara el abogado ya sea in house o externo que adelantará la defensa de la entidad, el cual será designado por la Dirección Jurídica y Administrativa, previo visto bueno del Comité de Conciliación. Esto se realizará cada vez que sea necesario, según la litigiosidad de la entidad.</t>
  </si>
  <si>
    <r>
      <t xml:space="preserve">Deficiente control y seguimiento.
Conflicto de intereses.
Abuso de poder.
Desconocimiento de procedimientos y controles existentes.
</t>
    </r>
    <r>
      <rPr>
        <sz val="12"/>
        <color rgb="FF002060"/>
        <rFont val="Arial"/>
        <family val="2"/>
      </rPr>
      <t xml:space="preserve">Falta de creación de Procedimientos (programación)
Pocedimientos sin ejecutar por falta de estos (programación)
Recursos técnicos limitados.
</t>
    </r>
  </si>
  <si>
    <r>
      <t>Error en emitir  la parrilla (</t>
    </r>
    <r>
      <rPr>
        <b/>
        <sz val="12"/>
        <color rgb="FF002060"/>
        <rFont val="Arial"/>
        <family val="2"/>
      </rPr>
      <t>Playlist)</t>
    </r>
    <r>
      <rPr>
        <b/>
        <sz val="12"/>
        <color theme="1"/>
        <rFont val="Arial"/>
        <family val="2"/>
      </rPr>
      <t xml:space="preserve"> de programación</t>
    </r>
    <r>
      <rPr>
        <b/>
        <sz val="12"/>
        <color rgb="FFFF0000"/>
        <rFont val="Arial"/>
        <family val="2"/>
      </rPr>
      <t>.</t>
    </r>
    <r>
      <rPr>
        <b/>
        <sz val="12"/>
        <color theme="9" tint="-0.249977111117893"/>
        <rFont val="Arial"/>
        <family val="2"/>
      </rPr>
      <t xml:space="preserve"> </t>
    </r>
    <r>
      <rPr>
        <b/>
        <sz val="12"/>
        <color rgb="FF002060"/>
        <rFont val="Arial"/>
        <family val="2"/>
      </rPr>
      <t>Con la regulación vigente</t>
    </r>
    <r>
      <rPr>
        <b/>
        <sz val="12"/>
        <color theme="1"/>
        <rFont val="Arial"/>
        <family val="2"/>
      </rPr>
      <t xml:space="preserve">
Error en la emisión de los contenidos de la parrilla(</t>
    </r>
    <r>
      <rPr>
        <b/>
        <sz val="12"/>
        <color rgb="FF002060"/>
        <rFont val="Arial"/>
        <family val="2"/>
      </rPr>
      <t xml:space="preserve">Playlist) </t>
    </r>
    <r>
      <rPr>
        <b/>
        <sz val="12"/>
        <color theme="1"/>
        <rFont val="Arial"/>
        <family val="2"/>
      </rPr>
      <t>de programación.</t>
    </r>
  </si>
  <si>
    <t xml:space="preserve">
Mala imagen del Canal.
Investigaciones disciplinarias.
Fiscales.
Penales.
Sanciones.
</t>
  </si>
  <si>
    <r>
      <t xml:space="preserve">
Reuniones de seguimiento en la emisión de contenidos por parte del líder del proceso una vez al mes verificando novedades y formulando estrategias.
Como: Se realiza el previo play de cada uno de los programas reportados en la continuidad.
Quien: Los operadores del master de emisión.
Periodicidad: Diaria.
Los puntos de control de realiza en el formato MM-ET-F02 Bitácora de emisión, mediante su diligenciamiento.         
</t>
    </r>
    <r>
      <rPr>
        <sz val="12"/>
        <color theme="9" tint="-0.249977111117893"/>
        <rFont val="Arial"/>
        <family val="2"/>
      </rPr>
      <t xml:space="preserve">
</t>
    </r>
    <r>
      <rPr>
        <sz val="12"/>
        <color rgb="FF002060"/>
        <rFont val="Arial"/>
        <family val="2"/>
      </rPr>
      <t>Se  debe generar un procedimiento desde programacion que involucre a cada uno de los integrantes del equipo de trabajo que este involucrado en la emisión de los contenidos, en el cual esten identificados los puntos de control</t>
    </r>
  </si>
  <si>
    <t>Se realizara el diligenciamiento de la Bitácora por parte de cada uno de los operadores del master de emisión en su turno correspondiente, en donde se dejaran establecidas y realizadas las diferentes actividades para dar cumpliendo a los parámetros de emisión de cada uno de los programas.
Seguimiento y control al correcto diligenciamiento del formato anteriormente mencionado, el cual lo realiza la Ingeniera del master de emisión.
Coordinación permanente de actividades entre las áreas de programación y emisión.</t>
  </si>
  <si>
    <r>
      <t xml:space="preserve">
Falta de conocimientos en los procesos.
Degradación de la señal por distancias.
</t>
    </r>
    <r>
      <rPr>
        <sz val="12"/>
        <color rgb="FF002060"/>
        <rFont val="Arial"/>
        <family val="2"/>
      </rPr>
      <t>Falta de creación de Procedimientos (programación)
Pocedimientos sin ejecutar por falta de estos (programación)
Recursos técnicos limitados.</t>
    </r>
    <r>
      <rPr>
        <sz val="12"/>
        <color theme="1"/>
        <rFont val="Arial"/>
        <family val="2"/>
      </rPr>
      <t xml:space="preserve">
</t>
    </r>
  </si>
  <si>
    <r>
      <t xml:space="preserve">Verificación constante de la señal y del estado de  los equipos.
Constante comunicación con la ingeniería de RTVC, efectuar el monitoreo o seguimiento de la señal al aire.
Apoyo con el material (manuales, flujos, listas de contactos, etc..), el cual reposa en OneDrive en la carpeta de master de emisión.
</t>
    </r>
    <r>
      <rPr>
        <sz val="12"/>
        <color rgb="FFFF0000"/>
        <rFont val="Arial"/>
        <family val="2"/>
      </rPr>
      <t xml:space="preserve">
Se  debe generar un procedimiento desde programacion que involucre a cada uno de los integrantes del equipo de trabajo que este involucrado en la emisión de los contenidos, en el cual esten identificados los puntos de control
</t>
    </r>
    <r>
      <rPr>
        <sz val="12"/>
        <color theme="1"/>
        <rFont val="Arial"/>
        <family val="2"/>
      </rPr>
      <t xml:space="preserve">
Como: Se realiza el monitoreo de la señal en TDT, análogo y en los cable operadores de Claro y Directv.
Quien: Los operadores del master de emisión.
Periodicidad: Diaria.
Las inconsistencias encontradas  se dejan reportadas en el formato MM-ET-F02 Bitácora de emisión.  </t>
    </r>
  </si>
  <si>
    <r>
      <t xml:space="preserve">Obsolescencia Tecnológica
Falta de mantenimiento y actualizaciones especializadas para los equipos por parte de fabrica.
Recursos limitados 
Mala manipulación
Deterioro de los equipos.
</t>
    </r>
    <r>
      <rPr>
        <sz val="12"/>
        <color rgb="FF002060"/>
        <rFont val="Arial"/>
        <family val="2"/>
      </rPr>
      <t>Falta de personal para el monitoreo y transmsiones por la segunda señal (Canal Trece+).Operador y otro ingeniro de emsión.</t>
    </r>
  </si>
  <si>
    <r>
      <t xml:space="preserve">Fallas en equipos críticos del master de emisión generando daños en la señal
Fallas en equipos críticos del master de emisión y en los flujos del mismo generando daños en la emisión de la señal al aire.
</t>
    </r>
    <r>
      <rPr>
        <b/>
        <sz val="12"/>
        <color rgb="FF002060"/>
        <rFont val="Arial"/>
        <family val="2"/>
      </rPr>
      <t xml:space="preserve">El mismo operador de turno que debe monitorear la señal principal, estar pendiente de la entrada y salida de las transmisiones, y entre las diferentes otras actividades, tambien debe hacer esto de manera simultanea con la segunda señal (Canal Trece+), cuando se cruzan dichos eventos en ambas señales la principal y la secundaria.       Tiempos de respuestas ante fallas altos </t>
    </r>
    <r>
      <rPr>
        <b/>
        <sz val="12"/>
        <color rgb="FFFF0000"/>
        <rFont val="Arial"/>
        <family val="2"/>
      </rPr>
      <t xml:space="preserve">    </t>
    </r>
  </si>
  <si>
    <r>
      <t xml:space="preserve">Mantenimientos correctivos.
Monitoreo y gestión de alarmas.
Hoja de vida de los equipos.
Capacitación en la manipulación de los equipos.
Soporte de fabrica de los equipos.
Mantenimientos preventivos.
Monitoreo y gestión de alarmas.
Diligenciamiento de la Hoja de vida de los equipos, en la cual se registran los mantenimientos realizados.
Como: Se realiza el monitoreo y el mantenimiento preventivo de cada uno de los equipos del master de emisión.
Quien: La Ingeniera del Master de emisión. 
Periodicidad: Cada cuatro meses.
Las inconsistencias encontradas  se reportan a través de correo electrónico, para generar las alertas correspondientes a gerencia de ser necesario.  
</t>
    </r>
    <r>
      <rPr>
        <sz val="12"/>
        <color rgb="FFFF0000"/>
        <rFont val="Arial"/>
        <family val="2"/>
      </rPr>
      <t>Se debe contar con un operador adicional y un ingeniero adicional para el master de emisión si la señal 2 (Canal Trece+), empieza a operar con la frecuencia de la señal principal.</t>
    </r>
    <r>
      <rPr>
        <sz val="12"/>
        <color theme="1"/>
        <rFont val="Arial"/>
        <family val="2"/>
      </rPr>
      <t xml:space="preserve"> </t>
    </r>
  </si>
  <si>
    <t>Cada cuatro meses</t>
  </si>
  <si>
    <r>
      <t xml:space="preserve">Mantenimiento correctivos y preventivos.
Hoja de vida de los equipos
</t>
    </r>
    <r>
      <rPr>
        <sz val="12"/>
        <color rgb="FFFF0000"/>
        <rFont val="Arial"/>
        <family val="2"/>
      </rPr>
      <t>Contratar el personal requerido de acuerdo las necesidades.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</si>
</sst>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45"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2"/>
      <name val="Arial"/>
      <family val="2"/>
    </font>
    <font>
      <b/>
      <sz val="12"/>
      <name val="Arial"/>
      <family val="2"/>
    </font>
    <font>
      <sz val="12"/>
      <color indexed="9"/>
      <name val="Arial"/>
      <family val="2"/>
    </font>
    <font>
      <sz val="11"/>
      <name val="Arial"/>
      <family val="2"/>
    </font>
    <font>
      <sz val="11"/>
      <color theme="1"/>
      <name val="Calibri"/>
      <family val="2"/>
      <scheme val="minor"/>
    </font>
    <font>
      <b/>
      <sz val="14"/>
      <color theme="1"/>
      <name val="Arial"/>
      <family val="2"/>
    </font>
    <font>
      <sz val="11"/>
      <color theme="1"/>
      <name val="Calibri"/>
      <family val="2"/>
    </font>
    <font>
      <b/>
      <sz val="11"/>
      <color theme="1"/>
      <name val="Arial"/>
      <family val="2"/>
    </font>
    <font>
      <b/>
      <sz val="12"/>
      <color theme="0"/>
      <name val="Arial"/>
      <family val="2"/>
    </font>
    <font>
      <sz val="12"/>
      <color theme="0"/>
      <name val="Arial"/>
      <family val="2"/>
    </font>
    <font>
      <b/>
      <sz val="12"/>
      <color indexed="81"/>
      <name val="Tahoma"/>
      <family val="2"/>
    </font>
    <font>
      <sz val="12"/>
      <color indexed="81"/>
      <name val="Tahoma"/>
      <family val="2"/>
    </font>
    <font>
      <sz val="9"/>
      <color indexed="81"/>
      <name val="Tahoma"/>
      <family val="2"/>
    </font>
    <font>
      <b/>
      <sz val="9"/>
      <color indexed="81"/>
      <name val="Tahoma"/>
      <family val="2"/>
    </font>
    <font>
      <sz val="10"/>
      <color theme="1"/>
      <name val="Arial"/>
      <family val="2"/>
    </font>
    <font>
      <b/>
      <sz val="12"/>
      <color theme="1"/>
      <name val="Arial"/>
      <family val="2"/>
    </font>
    <font>
      <b/>
      <sz val="10"/>
      <color theme="1"/>
      <name val="Arial"/>
      <family val="2"/>
    </font>
    <font>
      <b/>
      <i/>
      <sz val="10"/>
      <color theme="1"/>
      <name val="Arial"/>
      <family val="2"/>
    </font>
    <font>
      <i/>
      <sz val="10"/>
      <color theme="1"/>
      <name val="Arial"/>
      <family val="2"/>
    </font>
    <font>
      <sz val="8"/>
      <color theme="1"/>
      <name val="Arial"/>
      <family val="2"/>
    </font>
    <font>
      <sz val="12"/>
      <color theme="1"/>
      <name val="Arial"/>
      <family val="2"/>
    </font>
    <font>
      <sz val="10"/>
      <name val="Arial"/>
      <family val="2"/>
    </font>
    <font>
      <b/>
      <sz val="14"/>
      <name val="Arial"/>
      <family val="2"/>
    </font>
    <font>
      <b/>
      <sz val="10"/>
      <color rgb="FF000000"/>
      <name val="Arial"/>
      <family val="2"/>
    </font>
    <font>
      <b/>
      <sz val="12"/>
      <color rgb="FF000000"/>
      <name val="Arial"/>
      <family val="2"/>
    </font>
    <font>
      <b/>
      <sz val="11"/>
      <color rgb="FF000000"/>
      <name val="Arial"/>
      <family val="2"/>
    </font>
    <font>
      <sz val="9"/>
      <name val="Arial"/>
      <family val="2"/>
    </font>
    <font>
      <sz val="16"/>
      <name val="Arial"/>
      <family val="2"/>
    </font>
    <font>
      <b/>
      <sz val="20"/>
      <color theme="0"/>
      <name val="Arial"/>
      <family val="2"/>
    </font>
    <font>
      <b/>
      <sz val="20"/>
      <color rgb="FF000000"/>
      <name val="Arial"/>
      <family val="2"/>
    </font>
    <font>
      <b/>
      <sz val="20"/>
      <name val="Arial"/>
      <family val="2"/>
    </font>
    <font>
      <sz val="20"/>
      <color rgb="FF000000"/>
      <name val="Arial"/>
      <family val="2"/>
    </font>
    <font>
      <sz val="14"/>
      <color theme="1"/>
      <name val="Arial"/>
      <family val="2"/>
    </font>
    <font>
      <b/>
      <sz val="11"/>
      <color theme="1"/>
      <name val="Calibri"/>
      <family val="2"/>
      <scheme val="minor"/>
    </font>
    <font>
      <sz val="12"/>
      <color rgb="FF002060"/>
      <name val="Arial"/>
      <family val="2"/>
    </font>
    <font>
      <b/>
      <sz val="12"/>
      <color rgb="FF002060"/>
      <name val="Arial"/>
      <family val="2"/>
    </font>
    <font>
      <sz val="12"/>
      <color rgb="FFFF0000"/>
      <name val="Arial"/>
      <family val="2"/>
    </font>
    <font>
      <b/>
      <sz val="12"/>
      <color rgb="FFFF0000"/>
      <name val="Arial"/>
      <family val="2"/>
    </font>
    <font>
      <b/>
      <sz val="12"/>
      <color theme="9" tint="-0.249977111117893"/>
      <name val="Arial"/>
      <family val="2"/>
    </font>
    <font>
      <sz val="12"/>
      <color theme="9" tint="-0.249977111117893"/>
      <name val="Arial"/>
      <family val="2"/>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92D050"/>
        <bgColor rgb="FF000000"/>
      </patternFill>
    </fill>
    <fill>
      <patternFill patternType="solid">
        <fgColor rgb="FFFF0000"/>
        <bgColor indexed="64"/>
      </patternFill>
    </fill>
    <fill>
      <patternFill patternType="solid">
        <fgColor theme="0" tint="-4.9989318521683403E-2"/>
        <bgColor indexed="64"/>
      </patternFill>
    </fill>
    <fill>
      <patternFill patternType="solid">
        <fgColor rgb="FF00A3B0"/>
        <bgColor indexed="64"/>
      </patternFill>
    </fill>
    <fill>
      <patternFill patternType="solid">
        <fgColor rgb="FF00A3B0"/>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style="thin">
        <color indexed="64"/>
      </right>
      <top/>
      <bottom/>
      <diagonal/>
    </border>
    <border>
      <left/>
      <right/>
      <top/>
      <bottom style="thin">
        <color indexed="64"/>
      </bottom>
      <diagonal/>
    </border>
    <border>
      <left style="thin">
        <color theme="1" tint="0.249977111117893"/>
      </left>
      <right/>
      <top/>
      <bottom/>
      <diagonal/>
    </border>
    <border>
      <left style="thin">
        <color theme="1" tint="0.249977111117893"/>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s>
  <cellStyleXfs count="9">
    <xf numFmtId="0" fontId="0" fillId="0" borderId="0"/>
    <xf numFmtId="164" fontId="3" fillId="0" borderId="0" applyFont="0" applyFill="0" applyBorder="0" applyAlignment="0" applyProtection="0"/>
    <xf numFmtId="0" fontId="4" fillId="0" borderId="0"/>
    <xf numFmtId="0" fontId="9" fillId="0" borderId="0"/>
    <xf numFmtId="9" fontId="9" fillId="0" borderId="0" applyFont="0" applyFill="0" applyBorder="0" applyAlignment="0" applyProtection="0"/>
    <xf numFmtId="0" fontId="3" fillId="0" borderId="0"/>
    <xf numFmtId="0" fontId="26" fillId="0" borderId="0"/>
    <xf numFmtId="0" fontId="2" fillId="0" borderId="0"/>
    <xf numFmtId="0" fontId="2" fillId="0" borderId="0"/>
  </cellStyleXfs>
  <cellXfs count="295">
    <xf numFmtId="0" fontId="0" fillId="0" borderId="0" xfId="0"/>
    <xf numFmtId="0" fontId="7" fillId="2" borderId="0" xfId="0" applyFont="1" applyFill="1"/>
    <xf numFmtId="0" fontId="5" fillId="2" borderId="0" xfId="0" applyFont="1" applyFill="1"/>
    <xf numFmtId="0" fontId="3" fillId="0" borderId="0" xfId="0" applyFont="1"/>
    <xf numFmtId="0" fontId="3" fillId="0" borderId="0" xfId="0" applyFont="1" applyAlignment="1">
      <alignment wrapText="1"/>
    </xf>
    <xf numFmtId="0" fontId="3" fillId="3" borderId="0" xfId="0" applyFont="1" applyFill="1"/>
    <xf numFmtId="0" fontId="7" fillId="2" borderId="0" xfId="0" applyFont="1" applyFill="1" applyAlignment="1">
      <alignment horizontal="center" vertical="justify"/>
    </xf>
    <xf numFmtId="0" fontId="5" fillId="3" borderId="0" xfId="0" applyFont="1" applyFill="1"/>
    <xf numFmtId="0" fontId="14" fillId="15" borderId="1" xfId="0" applyFont="1" applyFill="1" applyBorder="1" applyAlignment="1">
      <alignment horizontal="center" vertical="center" wrapText="1"/>
    </xf>
    <xf numFmtId="0" fontId="3" fillId="0" borderId="0" xfId="0" applyFont="1" applyAlignment="1">
      <alignment horizontal="justify" vertical="center" wrapText="1"/>
    </xf>
    <xf numFmtId="14" fontId="19" fillId="3" borderId="0" xfId="0" applyNumberFormat="1" applyFont="1" applyFill="1" applyAlignment="1">
      <alignment horizontal="center" vertical="center" wrapText="1"/>
    </xf>
    <xf numFmtId="0" fontId="19" fillId="3" borderId="0" xfId="0" applyFont="1" applyFill="1" applyAlignment="1">
      <alignment horizontal="center" vertical="center" wrapText="1"/>
    </xf>
    <xf numFmtId="0" fontId="19" fillId="3" borderId="0" xfId="0" applyFont="1" applyFill="1" applyAlignment="1">
      <alignment horizontal="justify" vertical="center" wrapText="1"/>
    </xf>
    <xf numFmtId="0" fontId="19" fillId="3" borderId="0" xfId="0" applyFont="1" applyFill="1" applyAlignment="1">
      <alignment horizontal="left" vertical="center"/>
    </xf>
    <xf numFmtId="0" fontId="21" fillId="3" borderId="0" xfId="0" applyFont="1" applyFill="1"/>
    <xf numFmtId="0" fontId="19" fillId="3" borderId="0" xfId="0" applyFont="1" applyFill="1"/>
    <xf numFmtId="0" fontId="19" fillId="3" borderId="0" xfId="1" applyNumberFormat="1" applyFont="1" applyFill="1"/>
    <xf numFmtId="0" fontId="21" fillId="3" borderId="0" xfId="0" applyFont="1" applyFill="1" applyAlignment="1">
      <alignment vertical="center"/>
    </xf>
    <xf numFmtId="0" fontId="21"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21" fillId="3" borderId="0" xfId="0" applyFont="1" applyFill="1" applyAlignment="1">
      <alignment horizontal="justify" vertical="center"/>
    </xf>
    <xf numFmtId="0" fontId="19" fillId="3" borderId="0" xfId="0" applyFont="1" applyFill="1" applyAlignment="1">
      <alignment vertical="center" textRotation="90"/>
    </xf>
    <xf numFmtId="0" fontId="19" fillId="3" borderId="0" xfId="0" applyFont="1" applyFill="1" applyAlignment="1">
      <alignment horizontal="left" vertical="center" wrapText="1"/>
    </xf>
    <xf numFmtId="0" fontId="19" fillId="3" borderId="0" xfId="0" applyFont="1" applyFill="1" applyAlignment="1">
      <alignment horizontal="center" vertical="center"/>
    </xf>
    <xf numFmtId="0" fontId="21" fillId="3" borderId="0" xfId="0" applyFont="1" applyFill="1" applyAlignment="1">
      <alignment horizontal="center" vertical="center" wrapText="1"/>
    </xf>
    <xf numFmtId="0" fontId="21" fillId="3" borderId="0" xfId="0" applyFont="1" applyFill="1" applyAlignment="1">
      <alignment horizontal="justify" vertical="center" wrapText="1"/>
    </xf>
    <xf numFmtId="0" fontId="19" fillId="3" borderId="0" xfId="0" applyFont="1" applyFill="1" applyAlignment="1">
      <alignment vertical="center"/>
    </xf>
    <xf numFmtId="0" fontId="21" fillId="3" borderId="0" xfId="0" applyFont="1" applyFill="1" applyAlignment="1">
      <alignment horizontal="center" vertical="center"/>
    </xf>
    <xf numFmtId="0" fontId="19" fillId="0" borderId="0" xfId="0" applyFont="1"/>
    <xf numFmtId="0" fontId="19" fillId="2" borderId="0" xfId="0" applyFont="1" applyFill="1"/>
    <xf numFmtId="0" fontId="24" fillId="2" borderId="0" xfId="0" applyFont="1" applyFill="1"/>
    <xf numFmtId="0" fontId="25" fillId="2" borderId="0" xfId="0" applyFont="1" applyFill="1"/>
    <xf numFmtId="0" fontId="19" fillId="0" borderId="0" xfId="1" applyNumberFormat="1" applyFont="1"/>
    <xf numFmtId="0" fontId="3" fillId="0" borderId="0" xfId="5"/>
    <xf numFmtId="0" fontId="13" fillId="15" borderId="20" xfId="5" applyFont="1" applyFill="1" applyBorder="1" applyAlignment="1">
      <alignment horizontal="center" vertical="center"/>
    </xf>
    <xf numFmtId="0" fontId="13" fillId="15" borderId="21" xfId="5" applyFont="1" applyFill="1" applyBorder="1" applyAlignment="1">
      <alignment horizontal="center" vertical="center" wrapText="1"/>
    </xf>
    <xf numFmtId="0" fontId="13" fillId="15" borderId="20" xfId="5" applyFont="1" applyFill="1" applyBorder="1" applyAlignment="1">
      <alignment horizontal="center" vertical="center" wrapText="1"/>
    </xf>
    <xf numFmtId="0" fontId="13" fillId="15" borderId="22" xfId="5" applyFont="1" applyFill="1" applyBorder="1" applyAlignment="1">
      <alignment horizontal="center" vertical="center" wrapText="1"/>
    </xf>
    <xf numFmtId="0" fontId="5" fillId="0" borderId="23" xfId="5" applyFont="1" applyBorder="1" applyAlignment="1">
      <alignment horizontal="center"/>
    </xf>
    <xf numFmtId="0" fontId="5" fillId="0" borderId="1" xfId="5" applyFont="1" applyBorder="1" applyAlignment="1">
      <alignment horizontal="center"/>
    </xf>
    <xf numFmtId="0" fontId="5" fillId="0" borderId="24" xfId="5" applyFont="1" applyBorder="1" applyAlignment="1">
      <alignment horizontal="center" vertical="center" wrapText="1"/>
    </xf>
    <xf numFmtId="0" fontId="5" fillId="0" borderId="25" xfId="5" applyFont="1" applyBorder="1" applyAlignment="1">
      <alignment horizontal="center"/>
    </xf>
    <xf numFmtId="0" fontId="5" fillId="0" borderId="24" xfId="5" applyFont="1" applyBorder="1" applyAlignment="1">
      <alignment horizontal="center" vertical="center"/>
    </xf>
    <xf numFmtId="0" fontId="5" fillId="0" borderId="24" xfId="5" applyFont="1" applyBorder="1" applyAlignment="1">
      <alignment horizontal="center"/>
    </xf>
    <xf numFmtId="0" fontId="13" fillId="15" borderId="27" xfId="5" applyFont="1" applyFill="1" applyBorder="1" applyAlignment="1">
      <alignment horizontal="center"/>
    </xf>
    <xf numFmtId="0" fontId="13" fillId="15" borderId="28" xfId="5" applyFont="1" applyFill="1" applyBorder="1" applyAlignment="1">
      <alignment horizontal="center"/>
    </xf>
    <xf numFmtId="0" fontId="13" fillId="15" borderId="29" xfId="5" applyFont="1" applyFill="1" applyBorder="1" applyAlignment="1">
      <alignment horizontal="center"/>
    </xf>
    <xf numFmtId="0" fontId="28" fillId="0" borderId="1" xfId="6" applyFont="1" applyBorder="1" applyAlignment="1">
      <alignment vertical="center"/>
    </xf>
    <xf numFmtId="0" fontId="29" fillId="0" borderId="1" xfId="6" applyFont="1" applyBorder="1" applyAlignment="1">
      <alignment vertical="center"/>
    </xf>
    <xf numFmtId="0" fontId="3" fillId="0" borderId="1" xfId="6" applyFont="1" applyBorder="1" applyAlignment="1">
      <alignment vertical="center"/>
    </xf>
    <xf numFmtId="0" fontId="31" fillId="0" borderId="1" xfId="6" applyFont="1" applyBorder="1" applyAlignment="1">
      <alignment vertical="center" wrapText="1"/>
    </xf>
    <xf numFmtId="0" fontId="32" fillId="0" borderId="1" xfId="6" applyFont="1" applyBorder="1" applyAlignment="1">
      <alignment horizontal="center" vertical="center" wrapText="1"/>
    </xf>
    <xf numFmtId="0" fontId="3" fillId="0" borderId="0" xfId="6" applyFont="1" applyAlignment="1">
      <alignment vertical="center" wrapText="1"/>
    </xf>
    <xf numFmtId="0" fontId="30" fillId="0" borderId="1" xfId="6" applyFont="1" applyBorder="1" applyAlignment="1">
      <alignment vertical="center" wrapText="1"/>
    </xf>
    <xf numFmtId="0" fontId="3" fillId="0" borderId="0" xfId="5" applyFill="1"/>
    <xf numFmtId="0" fontId="28" fillId="0" borderId="0" xfId="6" applyFont="1" applyFill="1" applyAlignment="1">
      <alignment vertical="center"/>
    </xf>
    <xf numFmtId="0" fontId="3" fillId="0" borderId="0" xfId="6" applyFont="1" applyFill="1" applyAlignment="1">
      <alignment vertical="center" wrapText="1"/>
    </xf>
    <xf numFmtId="0" fontId="33" fillId="16" borderId="2" xfId="6" applyFont="1" applyFill="1" applyBorder="1" applyAlignment="1"/>
    <xf numFmtId="0" fontId="33" fillId="16" borderId="3" xfId="6" applyFont="1" applyFill="1" applyBorder="1" applyAlignment="1"/>
    <xf numFmtId="0" fontId="33" fillId="16" borderId="4" xfId="6" applyFont="1" applyFill="1" applyBorder="1" applyAlignment="1"/>
    <xf numFmtId="0" fontId="34" fillId="8" borderId="2" xfId="6" applyFont="1" applyFill="1" applyBorder="1" applyAlignment="1">
      <alignment vertical="center"/>
    </xf>
    <xf numFmtId="0" fontId="34" fillId="8" borderId="3" xfId="6" applyFont="1" applyFill="1" applyBorder="1" applyAlignment="1">
      <alignment vertical="center"/>
    </xf>
    <xf numFmtId="0" fontId="34" fillId="8" borderId="4" xfId="6" applyFont="1" applyFill="1" applyBorder="1" applyAlignment="1">
      <alignment vertical="center"/>
    </xf>
    <xf numFmtId="0" fontId="34" fillId="8" borderId="2" xfId="6" quotePrefix="1" applyFont="1" applyFill="1" applyBorder="1" applyAlignment="1">
      <alignment vertical="center"/>
    </xf>
    <xf numFmtId="0" fontId="36" fillId="11" borderId="2" xfId="6" applyFont="1" applyFill="1" applyBorder="1" applyAlignment="1">
      <alignment vertical="center" wrapText="1"/>
    </xf>
    <xf numFmtId="0" fontId="36" fillId="9" borderId="2" xfId="6" applyFont="1" applyFill="1" applyBorder="1" applyAlignment="1">
      <alignment vertical="center" wrapText="1"/>
    </xf>
    <xf numFmtId="0" fontId="13" fillId="15" borderId="30" xfId="5" applyFont="1" applyFill="1" applyBorder="1" applyAlignment="1">
      <alignment horizontal="center"/>
    </xf>
    <xf numFmtId="0" fontId="13" fillId="15" borderId="22" xfId="5" applyFont="1" applyFill="1" applyBorder="1" applyAlignment="1">
      <alignment horizontal="center" vertical="center"/>
    </xf>
    <xf numFmtId="0" fontId="34" fillId="10" borderId="2" xfId="6" applyFont="1" applyFill="1" applyBorder="1" applyAlignment="1">
      <alignment vertical="center" wrapText="1"/>
    </xf>
    <xf numFmtId="0" fontId="34" fillId="11" borderId="2" xfId="6" applyFont="1" applyFill="1" applyBorder="1" applyAlignment="1">
      <alignment vertical="center" wrapText="1"/>
    </xf>
    <xf numFmtId="0" fontId="3" fillId="0" borderId="13" xfId="5" applyBorder="1" applyAlignment="1"/>
    <xf numFmtId="0" fontId="13" fillId="15" borderId="3" xfId="0" applyFont="1" applyFill="1" applyBorder="1" applyAlignment="1">
      <alignment horizontal="center" vertical="center"/>
    </xf>
    <xf numFmtId="0" fontId="13" fillId="15"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49" fontId="25" fillId="0" borderId="1"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49" fontId="37" fillId="0" borderId="3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49" fontId="25" fillId="0" borderId="1" xfId="0" applyNumberFormat="1" applyFont="1" applyFill="1" applyBorder="1" applyAlignment="1">
      <alignment horizontal="left" vertical="center" wrapText="1"/>
    </xf>
    <xf numFmtId="49" fontId="37" fillId="0" borderId="4" xfId="0" applyNumberFormat="1" applyFont="1" applyFill="1" applyBorder="1" applyAlignment="1">
      <alignment horizontal="center" vertical="center" wrapText="1"/>
    </xf>
    <xf numFmtId="0" fontId="37" fillId="0" borderId="1" xfId="5" applyFont="1" applyFill="1" applyBorder="1" applyAlignment="1">
      <alignment horizontal="center" vertical="center" wrapText="1"/>
    </xf>
    <xf numFmtId="49" fontId="37" fillId="0" borderId="14" xfId="0" applyNumberFormat="1" applyFont="1" applyFill="1" applyBorder="1" applyAlignment="1">
      <alignment horizontal="center" vertical="center" wrapText="1"/>
    </xf>
    <xf numFmtId="0" fontId="37" fillId="0" borderId="1" xfId="7" applyFont="1" applyFill="1" applyBorder="1" applyAlignment="1">
      <alignment horizontal="center" vertical="center" wrapText="1"/>
    </xf>
    <xf numFmtId="0" fontId="37" fillId="0" borderId="1" xfId="0" applyFont="1" applyFill="1" applyBorder="1" applyAlignment="1" applyProtection="1">
      <alignment horizontal="center" vertical="center" wrapText="1"/>
      <protection locked="0"/>
    </xf>
    <xf numFmtId="0" fontId="25" fillId="0" borderId="1" xfId="7" applyFont="1" applyFill="1" applyBorder="1" applyAlignment="1">
      <alignment horizontal="left" vertical="center" wrapText="1"/>
    </xf>
    <xf numFmtId="0" fontId="25" fillId="0" borderId="1" xfId="8" applyFont="1" applyFill="1" applyBorder="1" applyAlignment="1">
      <alignment horizontal="center" vertical="center" wrapText="1"/>
    </xf>
    <xf numFmtId="0" fontId="37" fillId="0" borderId="1" xfId="8" applyFont="1" applyFill="1" applyBorder="1" applyAlignment="1">
      <alignment horizontal="center" vertical="top" wrapText="1"/>
    </xf>
    <xf numFmtId="0" fontId="25" fillId="0" borderId="1" xfId="8" applyFont="1" applyFill="1" applyBorder="1" applyAlignment="1">
      <alignment horizontal="left" vertical="center" wrapText="1"/>
    </xf>
    <xf numFmtId="0" fontId="37" fillId="0" borderId="1" xfId="8"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31" xfId="8" applyFont="1" applyFill="1" applyBorder="1" applyAlignment="1">
      <alignment horizontal="left" vertical="center" wrapText="1"/>
    </xf>
    <xf numFmtId="0" fontId="20" fillId="0" borderId="31" xfId="0" applyFont="1" applyFill="1" applyBorder="1" applyAlignment="1">
      <alignment horizontal="justify" vertical="center" wrapText="1"/>
    </xf>
    <xf numFmtId="49" fontId="25" fillId="0" borderId="31" xfId="0" applyNumberFormat="1" applyFont="1" applyFill="1" applyBorder="1" applyAlignment="1">
      <alignment horizontal="center" vertical="center" wrapText="1"/>
    </xf>
    <xf numFmtId="0" fontId="25" fillId="0" borderId="31" xfId="0" applyFont="1" applyFill="1" applyBorder="1" applyAlignment="1">
      <alignment horizontal="left" vertical="center" wrapText="1"/>
    </xf>
    <xf numFmtId="0" fontId="25" fillId="0" borderId="37" xfId="0" applyFont="1" applyFill="1" applyBorder="1" applyAlignment="1">
      <alignment horizontal="center" vertical="center" wrapText="1"/>
    </xf>
    <xf numFmtId="0" fontId="25" fillId="0" borderId="14" xfId="0" applyFont="1" applyFill="1" applyBorder="1" applyAlignment="1">
      <alignment vertical="center" wrapText="1"/>
    </xf>
    <xf numFmtId="0" fontId="25" fillId="0" borderId="31" xfId="0" applyFont="1" applyFill="1" applyBorder="1" applyAlignment="1">
      <alignment horizontal="justify" vertical="center" wrapText="1"/>
    </xf>
    <xf numFmtId="0" fontId="25" fillId="0" borderId="37" xfId="0" applyFont="1" applyFill="1" applyBorder="1" applyAlignment="1">
      <alignment horizontal="center" vertical="center"/>
    </xf>
    <xf numFmtId="0" fontId="25" fillId="0" borderId="36" xfId="0" applyFont="1" applyFill="1" applyBorder="1" applyAlignment="1">
      <alignment wrapText="1"/>
    </xf>
    <xf numFmtId="0" fontId="25" fillId="0" borderId="36" xfId="0" applyFont="1" applyFill="1" applyBorder="1" applyAlignment="1">
      <alignment horizontal="center" vertical="center" wrapText="1"/>
    </xf>
    <xf numFmtId="0" fontId="25" fillId="0" borderId="36" xfId="0" applyFont="1" applyFill="1" applyBorder="1" applyAlignment="1">
      <alignment horizontal="center" vertical="center"/>
    </xf>
    <xf numFmtId="49" fontId="25" fillId="0" borderId="36" xfId="0"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38" xfId="0" applyFont="1" applyFill="1" applyBorder="1" applyAlignment="1">
      <alignment horizontal="left" vertical="center" wrapText="1"/>
    </xf>
    <xf numFmtId="0" fontId="25" fillId="0" borderId="39" xfId="0" applyFont="1" applyFill="1" applyBorder="1" applyAlignment="1">
      <alignment horizontal="center" vertical="center"/>
    </xf>
    <xf numFmtId="0" fontId="25" fillId="0" borderId="6" xfId="0" applyFont="1" applyFill="1" applyBorder="1" applyAlignment="1">
      <alignment horizontal="justify" vertical="center" wrapText="1"/>
    </xf>
    <xf numFmtId="0" fontId="25" fillId="0" borderId="40" xfId="0" applyFont="1" applyFill="1" applyBorder="1" applyAlignment="1">
      <alignment horizontal="center" vertical="center"/>
    </xf>
    <xf numFmtId="0" fontId="25" fillId="0" borderId="0" xfId="0" applyFont="1" applyFill="1" applyAlignment="1">
      <alignment wrapText="1"/>
    </xf>
    <xf numFmtId="0" fontId="25" fillId="0" borderId="38" xfId="0" applyFont="1" applyFill="1" applyBorder="1" applyAlignment="1">
      <alignment horizontal="justify" vertical="center" wrapText="1"/>
    </xf>
    <xf numFmtId="0" fontId="25" fillId="0" borderId="38" xfId="0" applyFont="1" applyFill="1" applyBorder="1" applyAlignment="1">
      <alignment horizontal="center" vertical="center"/>
    </xf>
    <xf numFmtId="0" fontId="25" fillId="0" borderId="37" xfId="0" applyFont="1" applyFill="1" applyBorder="1"/>
    <xf numFmtId="0" fontId="25" fillId="0" borderId="36" xfId="0" applyFont="1" applyFill="1" applyBorder="1" applyAlignment="1">
      <alignment horizontal="justify" vertical="center"/>
    </xf>
    <xf numFmtId="0" fontId="25" fillId="0" borderId="36" xfId="0" applyFont="1" applyFill="1" applyBorder="1" applyAlignment="1">
      <alignment vertical="center" wrapText="1"/>
    </xf>
    <xf numFmtId="49" fontId="25" fillId="0" borderId="36"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30" fillId="0" borderId="1" xfId="6" applyFont="1" applyBorder="1" applyAlignment="1">
      <alignment horizontal="center" vertical="center" wrapText="1"/>
    </xf>
    <xf numFmtId="0" fontId="21" fillId="6" borderId="0" xfId="0" applyFont="1" applyFill="1" applyAlignment="1">
      <alignment horizontal="justify" vertical="center" wrapText="1"/>
    </xf>
    <xf numFmtId="0" fontId="19" fillId="3" borderId="2"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1" fillId="5" borderId="0" xfId="0" applyFont="1" applyFill="1" applyAlignment="1">
      <alignment horizontal="left" vertical="center"/>
    </xf>
    <xf numFmtId="0" fontId="19" fillId="0" borderId="0" xfId="0" applyFont="1" applyAlignment="1">
      <alignment horizontal="justify" vertical="center" wrapText="1"/>
    </xf>
    <xf numFmtId="0" fontId="21" fillId="3" borderId="15"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6"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9" fillId="3" borderId="1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19" fillId="3" borderId="0" xfId="0" applyFont="1" applyFill="1" applyAlignment="1">
      <alignment vertical="center" wrapText="1"/>
    </xf>
    <xf numFmtId="0" fontId="21" fillId="3" borderId="12"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3" borderId="0" xfId="0" applyFont="1" applyFill="1" applyAlignment="1">
      <alignment horizontal="left" vertical="center" wrapText="1"/>
    </xf>
    <xf numFmtId="0" fontId="19" fillId="0" borderId="1" xfId="0" applyFont="1" applyBorder="1" applyAlignment="1">
      <alignment vertical="center" wrapText="1"/>
    </xf>
    <xf numFmtId="0" fontId="21" fillId="3" borderId="0" xfId="0" applyFont="1" applyFill="1" applyAlignment="1">
      <alignment horizontal="justify" vertical="center"/>
    </xf>
    <xf numFmtId="0" fontId="21" fillId="8" borderId="1"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9" borderId="1" xfId="0" applyFont="1" applyFill="1" applyBorder="1" applyAlignment="1">
      <alignment horizontal="center" vertical="center" wrapText="1"/>
    </xf>
    <xf numFmtId="0" fontId="19" fillId="9" borderId="1" xfId="0" applyFont="1" applyFill="1" applyBorder="1" applyAlignment="1">
      <alignment horizontal="center" vertical="center"/>
    </xf>
    <xf numFmtId="0" fontId="19" fillId="10" borderId="2"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9" fillId="11" borderId="2"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21" fillId="6" borderId="0" xfId="0" applyFont="1" applyFill="1" applyAlignment="1">
      <alignment horizontal="justify" vertical="center"/>
    </xf>
    <xf numFmtId="0" fontId="19" fillId="3" borderId="0" xfId="0" applyFont="1" applyFill="1" applyAlignment="1">
      <alignment horizontal="justify" vertical="center"/>
    </xf>
    <xf numFmtId="0" fontId="21" fillId="3" borderId="0" xfId="0" applyFont="1" applyFill="1" applyAlignment="1">
      <alignment horizontal="left" vertical="center"/>
    </xf>
    <xf numFmtId="0" fontId="21" fillId="8" borderId="2" xfId="0" applyFont="1" applyFill="1" applyBorder="1" applyAlignment="1">
      <alignment horizontal="center" vertical="center"/>
    </xf>
    <xf numFmtId="0" fontId="21" fillId="8" borderId="4" xfId="0" applyFont="1" applyFill="1" applyBorder="1" applyAlignment="1">
      <alignment horizontal="center" vertical="center"/>
    </xf>
    <xf numFmtId="0" fontId="21" fillId="8" borderId="1" xfId="0" applyFont="1" applyFill="1" applyBorder="1" applyAlignment="1">
      <alignment horizontal="center" vertical="center"/>
    </xf>
    <xf numFmtId="2" fontId="21" fillId="8" borderId="1" xfId="0" quotePrefix="1" applyNumberFormat="1" applyFont="1" applyFill="1" applyBorder="1" applyAlignment="1">
      <alignment horizontal="center" vertical="center"/>
    </xf>
    <xf numFmtId="2" fontId="21" fillId="8" borderId="1" xfId="0" applyNumberFormat="1" applyFont="1" applyFill="1" applyBorder="1" applyAlignment="1">
      <alignment horizontal="center" vertical="center"/>
    </xf>
    <xf numFmtId="0" fontId="21" fillId="8" borderId="1" xfId="0" quotePrefix="1" applyFont="1" applyFill="1" applyBorder="1" applyAlignment="1">
      <alignment horizontal="center" vertical="center"/>
    </xf>
    <xf numFmtId="0" fontId="21" fillId="3" borderId="0" xfId="0" applyFont="1" applyFill="1" applyAlignment="1">
      <alignment horizontal="left" vertical="center" wrapText="1"/>
    </xf>
    <xf numFmtId="0" fontId="19" fillId="3" borderId="1" xfId="0" applyFont="1" applyFill="1" applyBorder="1" applyAlignment="1">
      <alignment horizontal="justify" vertical="center" wrapText="1"/>
    </xf>
    <xf numFmtId="0" fontId="19" fillId="3" borderId="1" xfId="0" applyFont="1" applyFill="1" applyBorder="1" applyAlignment="1">
      <alignment horizontal="justify" vertical="center"/>
    </xf>
    <xf numFmtId="0" fontId="19" fillId="3" borderId="1" xfId="0" applyFont="1" applyFill="1" applyBorder="1"/>
    <xf numFmtId="0" fontId="19" fillId="3" borderId="1" xfId="0" applyFont="1" applyFill="1" applyBorder="1" applyAlignment="1">
      <alignment horizontal="center" vertical="center"/>
    </xf>
    <xf numFmtId="0" fontId="19" fillId="3" borderId="1" xfId="0" applyFont="1" applyFill="1" applyBorder="1" applyAlignment="1">
      <alignment horizontal="left" vertical="center"/>
    </xf>
    <xf numFmtId="0" fontId="19" fillId="3" borderId="0" xfId="0" applyFont="1" applyFill="1" applyAlignment="1">
      <alignment horizontal="justify" vertical="center" wrapText="1"/>
    </xf>
    <xf numFmtId="0" fontId="21" fillId="0" borderId="0" xfId="0" applyFont="1" applyAlignment="1">
      <alignment horizontal="justify" vertical="center" wrapText="1"/>
    </xf>
    <xf numFmtId="0" fontId="19" fillId="0" borderId="1" xfId="0" applyFont="1" applyBorder="1" applyAlignment="1">
      <alignment horizontal="center" vertical="center"/>
    </xf>
    <xf numFmtId="0" fontId="19" fillId="13" borderId="1" xfId="0" applyFont="1" applyFill="1" applyBorder="1" applyAlignment="1">
      <alignment horizontal="center" vertical="center"/>
    </xf>
    <xf numFmtId="0" fontId="19" fillId="0" borderId="1" xfId="0" applyFont="1" applyBorder="1" applyAlignment="1">
      <alignment horizontal="justify" vertical="center" wrapText="1"/>
    </xf>
    <xf numFmtId="0" fontId="21" fillId="0" borderId="1" xfId="0" applyFont="1" applyBorder="1" applyAlignment="1">
      <alignment horizontal="center" vertical="center"/>
    </xf>
    <xf numFmtId="0" fontId="19" fillId="7" borderId="1" xfId="0" applyFont="1" applyFill="1" applyBorder="1" applyAlignment="1">
      <alignment horizontal="center" vertical="center"/>
    </xf>
    <xf numFmtId="0" fontId="19" fillId="6" borderId="1" xfId="0" applyFont="1" applyFill="1" applyBorder="1" applyAlignment="1">
      <alignment horizontal="center" vertical="center"/>
    </xf>
    <xf numFmtId="0" fontId="19" fillId="4" borderId="1" xfId="0" applyFont="1" applyFill="1" applyBorder="1" applyAlignment="1">
      <alignment horizontal="center" vertical="center"/>
    </xf>
    <xf numFmtId="0" fontId="21" fillId="3" borderId="0" xfId="0" applyFont="1" applyFill="1" applyAlignment="1">
      <alignment horizontal="justify"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9" fillId="6" borderId="0" xfId="0" applyFont="1" applyFill="1" applyAlignment="1">
      <alignment horizontal="justify" vertical="center" wrapText="1"/>
    </xf>
    <xf numFmtId="0" fontId="19" fillId="3" borderId="0" xfId="0" applyFont="1" applyFill="1" applyAlignment="1">
      <alignment horizontal="left" vertical="center"/>
    </xf>
    <xf numFmtId="0" fontId="21" fillId="3" borderId="2" xfId="0" applyFont="1" applyFill="1" applyBorder="1" applyAlignment="1">
      <alignment horizontal="center"/>
    </xf>
    <xf numFmtId="0" fontId="21" fillId="3" borderId="3" xfId="0" applyFont="1" applyFill="1" applyBorder="1" applyAlignment="1">
      <alignment horizontal="center"/>
    </xf>
    <xf numFmtId="0" fontId="21" fillId="3" borderId="4" xfId="0" applyFont="1" applyFill="1" applyBorder="1" applyAlignment="1">
      <alignment horizontal="center"/>
    </xf>
    <xf numFmtId="0" fontId="21" fillId="3" borderId="1" xfId="0" applyFont="1" applyFill="1" applyBorder="1" applyAlignment="1">
      <alignment horizontal="center" vertical="center"/>
    </xf>
    <xf numFmtId="0" fontId="24" fillId="3" borderId="1" xfId="0" quotePrefix="1" applyFont="1" applyFill="1" applyBorder="1" applyAlignment="1">
      <alignment horizontal="justify" vertical="center" wrapText="1"/>
    </xf>
    <xf numFmtId="0" fontId="24" fillId="3" borderId="1" xfId="0" applyFont="1" applyFill="1" applyBorder="1" applyAlignment="1">
      <alignment horizontal="justify" vertical="center" wrapText="1"/>
    </xf>
    <xf numFmtId="0" fontId="21" fillId="8" borderId="1" xfId="0" applyFont="1" applyFill="1" applyBorder="1" applyAlignment="1">
      <alignment horizontal="center"/>
    </xf>
    <xf numFmtId="0" fontId="11" fillId="0" borderId="1" xfId="0" applyFont="1" applyBorder="1"/>
    <xf numFmtId="0" fontId="21" fillId="8" borderId="2" xfId="0" applyFont="1" applyFill="1" applyBorder="1" applyAlignment="1">
      <alignment horizontal="center"/>
    </xf>
    <xf numFmtId="0" fontId="21" fillId="8" borderId="3" xfId="0" applyFont="1" applyFill="1" applyBorder="1" applyAlignment="1">
      <alignment horizontal="center"/>
    </xf>
    <xf numFmtId="0" fontId="21" fillId="8" borderId="4" xfId="0" applyFont="1" applyFill="1" applyBorder="1" applyAlignment="1">
      <alignment horizontal="center"/>
    </xf>
    <xf numFmtId="0" fontId="21" fillId="8" borderId="3" xfId="0" applyFont="1" applyFill="1" applyBorder="1" applyAlignment="1">
      <alignment horizontal="center" vertical="center"/>
    </xf>
    <xf numFmtId="0" fontId="20" fillId="2" borderId="31" xfId="0" applyFont="1" applyFill="1" applyBorder="1" applyAlignment="1">
      <alignment horizontal="center" vertical="center" textRotation="90" wrapText="1"/>
    </xf>
    <xf numFmtId="0" fontId="20" fillId="2" borderId="32" xfId="0" applyFont="1" applyFill="1" applyBorder="1" applyAlignment="1">
      <alignment horizontal="center" vertical="center" textRotation="90" wrapText="1"/>
    </xf>
    <xf numFmtId="0" fontId="20" fillId="0" borderId="31" xfId="0" applyFont="1" applyFill="1" applyBorder="1" applyAlignment="1">
      <alignment horizontal="center" vertical="center" textRotation="90" wrapText="1"/>
    </xf>
    <xf numFmtId="0" fontId="20" fillId="0" borderId="3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5" fillId="0" borderId="31"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0" fillId="0" borderId="0" xfId="0" applyFont="1" applyFill="1" applyBorder="1" applyAlignment="1">
      <alignment horizontal="center" vertical="center" textRotation="90" wrapText="1"/>
    </xf>
    <xf numFmtId="0" fontId="20" fillId="0" borderId="7" xfId="0" applyFont="1" applyFill="1" applyBorder="1" applyAlignment="1">
      <alignment horizontal="center" vertical="center" textRotation="90" wrapText="1"/>
    </xf>
    <xf numFmtId="0" fontId="25" fillId="0" borderId="1" xfId="0" applyFont="1" applyFill="1" applyBorder="1" applyAlignment="1">
      <alignment horizontal="center" vertical="center" wrapText="1"/>
    </xf>
    <xf numFmtId="0" fontId="25" fillId="3" borderId="31" xfId="0" applyFont="1" applyFill="1" applyBorder="1" applyAlignment="1">
      <alignment horizontal="center" vertical="center" wrapText="1"/>
    </xf>
    <xf numFmtId="0" fontId="25" fillId="3" borderId="32"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0" fillId="0" borderId="1" xfId="0" applyFont="1" applyFill="1" applyBorder="1" applyAlignment="1">
      <alignment horizontal="center" vertical="center" textRotation="90" wrapText="1"/>
    </xf>
    <xf numFmtId="0" fontId="25" fillId="0" borderId="31" xfId="0" applyFont="1" applyFill="1" applyBorder="1" applyAlignment="1">
      <alignment horizontal="left" vertical="center" wrapText="1"/>
    </xf>
    <xf numFmtId="0" fontId="25" fillId="0" borderId="32" xfId="0" applyFont="1" applyFill="1" applyBorder="1" applyAlignment="1">
      <alignment horizontal="left" vertical="center" wrapText="1"/>
    </xf>
    <xf numFmtId="0" fontId="20" fillId="0" borderId="36" xfId="0" applyFont="1" applyFill="1" applyBorder="1" applyAlignment="1">
      <alignment horizontal="center" vertical="center" textRotation="90" wrapText="1"/>
    </xf>
    <xf numFmtId="0" fontId="20" fillId="0" borderId="38" xfId="0" applyFont="1" applyFill="1" applyBorder="1" applyAlignment="1">
      <alignment horizontal="center" vertical="center" textRotation="90" wrapText="1"/>
    </xf>
    <xf numFmtId="0" fontId="25" fillId="0" borderId="36" xfId="0" applyFont="1" applyFill="1" applyBorder="1" applyAlignment="1">
      <alignment horizontal="center" vertical="center" wrapText="1"/>
    </xf>
    <xf numFmtId="0" fontId="25" fillId="0" borderId="38" xfId="0" applyFont="1" applyFill="1" applyBorder="1" applyAlignment="1">
      <alignment horizontal="center" vertical="center" wrapText="1"/>
    </xf>
    <xf numFmtId="0" fontId="20" fillId="0" borderId="14" xfId="0" applyFont="1" applyFill="1" applyBorder="1" applyAlignment="1">
      <alignment horizontal="center" vertical="center" textRotation="90" wrapText="1"/>
    </xf>
    <xf numFmtId="0" fontId="20" fillId="0" borderId="6" xfId="0" applyFont="1" applyFill="1" applyBorder="1" applyAlignment="1">
      <alignment horizontal="center" vertical="center" textRotation="90" wrapText="1"/>
    </xf>
    <xf numFmtId="0" fontId="38"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4" xfId="0" applyFont="1" applyFill="1" applyBorder="1" applyAlignment="1">
      <alignment horizontal="center" vertical="center" wrapText="1"/>
    </xf>
    <xf numFmtId="0" fontId="13" fillId="15" borderId="3" xfId="0" applyFont="1" applyFill="1" applyBorder="1" applyAlignment="1">
      <alignment horizontal="center" vertical="center"/>
    </xf>
    <xf numFmtId="0" fontId="13" fillId="15" borderId="4" xfId="0" applyFont="1" applyFill="1" applyBorder="1" applyAlignment="1">
      <alignment horizontal="center" vertical="center"/>
    </xf>
    <xf numFmtId="0" fontId="14" fillId="15" borderId="4" xfId="0" applyFont="1" applyFill="1" applyBorder="1"/>
    <xf numFmtId="0" fontId="13" fillId="15" borderId="1" xfId="0" applyFont="1" applyFill="1" applyBorder="1" applyAlignment="1">
      <alignment horizontal="center" vertical="center" wrapText="1"/>
    </xf>
    <xf numFmtId="0" fontId="14" fillId="15" borderId="1" xfId="0" applyFont="1" applyFill="1" applyBorder="1"/>
    <xf numFmtId="0" fontId="14" fillId="15" borderId="1" xfId="0" applyFont="1" applyFill="1" applyBorder="1" applyAlignment="1">
      <alignment horizontal="center" vertical="center"/>
    </xf>
    <xf numFmtId="0" fontId="13" fillId="15" borderId="2" xfId="0" applyFont="1" applyFill="1" applyBorder="1" applyAlignment="1">
      <alignment horizontal="center" vertical="center"/>
    </xf>
    <xf numFmtId="0" fontId="25" fillId="0" borderId="11" xfId="0" applyFont="1" applyFill="1" applyBorder="1" applyAlignment="1">
      <alignment horizontal="left" vertical="center" wrapText="1"/>
    </xf>
    <xf numFmtId="0" fontId="8"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2" fillId="1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14" fontId="6" fillId="2" borderId="1" xfId="0" applyNumberFormat="1" applyFont="1" applyFill="1" applyBorder="1" applyAlignment="1">
      <alignment horizontal="center" vertical="center" wrapText="1"/>
    </xf>
    <xf numFmtId="0" fontId="13" fillId="15" borderId="33" xfId="5" applyFont="1" applyFill="1" applyBorder="1" applyAlignment="1">
      <alignment horizontal="center" vertical="center" wrapText="1"/>
    </xf>
    <xf numFmtId="0" fontId="13" fillId="15" borderId="34" xfId="5" applyFont="1" applyFill="1" applyBorder="1" applyAlignment="1">
      <alignment horizontal="center" vertical="center" wrapText="1"/>
    </xf>
    <xf numFmtId="0" fontId="28" fillId="15" borderId="16" xfId="6" applyFont="1" applyFill="1" applyBorder="1" applyAlignment="1">
      <alignment horizontal="center" vertical="center"/>
    </xf>
    <xf numFmtId="0" fontId="28" fillId="15" borderId="7" xfId="6" applyFont="1" applyFill="1" applyBorder="1" applyAlignment="1">
      <alignment horizontal="center" vertical="center"/>
    </xf>
    <xf numFmtId="0" fontId="3" fillId="0" borderId="13" xfId="5" applyBorder="1" applyAlignment="1">
      <alignment horizontal="center"/>
    </xf>
    <xf numFmtId="0" fontId="35" fillId="8" borderId="1" xfId="6" applyFont="1" applyFill="1" applyBorder="1" applyAlignment="1">
      <alignment horizontal="center" vertical="center" wrapText="1"/>
    </xf>
    <xf numFmtId="0" fontId="36" fillId="12" borderId="2" xfId="6" applyFont="1" applyFill="1" applyBorder="1" applyAlignment="1">
      <alignment horizontal="center" vertical="center" wrapText="1"/>
    </xf>
    <xf numFmtId="0" fontId="36" fillId="12" borderId="4" xfId="6" applyFont="1" applyFill="1" applyBorder="1" applyAlignment="1">
      <alignment horizontal="center" vertical="center" wrapText="1"/>
    </xf>
    <xf numFmtId="0" fontId="36" fillId="9" borderId="2" xfId="6" applyFont="1" applyFill="1" applyBorder="1" applyAlignment="1">
      <alignment horizontal="center" vertical="center" wrapText="1"/>
    </xf>
    <xf numFmtId="0" fontId="36" fillId="9" borderId="4" xfId="6" applyFont="1" applyFill="1" applyBorder="1" applyAlignment="1">
      <alignment horizontal="center" vertical="center" wrapText="1"/>
    </xf>
    <xf numFmtId="0" fontId="34" fillId="9" borderId="2" xfId="6" applyFont="1" applyFill="1" applyBorder="1" applyAlignment="1">
      <alignment horizontal="center" vertical="center" wrapText="1"/>
    </xf>
    <xf numFmtId="0" fontId="34" fillId="9" borderId="4" xfId="6" applyFont="1" applyFill="1" applyBorder="1" applyAlignment="1">
      <alignment horizontal="center" vertical="center" wrapText="1"/>
    </xf>
    <xf numFmtId="0" fontId="34" fillId="10" borderId="2" xfId="6" applyFont="1" applyFill="1" applyBorder="1" applyAlignment="1">
      <alignment horizontal="center" vertical="center" wrapText="1"/>
    </xf>
    <xf numFmtId="0" fontId="34" fillId="10" borderId="4" xfId="6" applyFont="1" applyFill="1" applyBorder="1" applyAlignment="1">
      <alignment horizontal="center" vertical="center" wrapText="1"/>
    </xf>
    <xf numFmtId="0" fontId="34" fillId="11" borderId="2" xfId="6" applyFont="1" applyFill="1" applyBorder="1" applyAlignment="1">
      <alignment horizontal="center" vertical="center" wrapText="1"/>
    </xf>
    <xf numFmtId="0" fontId="34" fillId="11" borderId="4" xfId="6" applyFont="1" applyFill="1" applyBorder="1" applyAlignment="1">
      <alignment horizontal="center" vertical="center" wrapText="1"/>
    </xf>
    <xf numFmtId="0" fontId="36" fillId="10" borderId="2" xfId="6" applyFont="1" applyFill="1" applyBorder="1" applyAlignment="1">
      <alignment horizontal="center" vertical="center" wrapText="1"/>
    </xf>
    <xf numFmtId="0" fontId="36" fillId="10" borderId="4" xfId="6" applyFont="1" applyFill="1" applyBorder="1" applyAlignment="1">
      <alignment horizontal="center" vertical="center" wrapText="1"/>
    </xf>
    <xf numFmtId="0" fontId="36" fillId="11" borderId="2" xfId="6" applyFont="1" applyFill="1" applyBorder="1" applyAlignment="1">
      <alignment horizontal="center" vertical="center" wrapText="1"/>
    </xf>
    <xf numFmtId="0" fontId="36" fillId="11" borderId="4" xfId="6" applyFont="1" applyFill="1" applyBorder="1" applyAlignment="1">
      <alignment horizontal="center" vertical="center" wrapText="1"/>
    </xf>
    <xf numFmtId="0" fontId="34" fillId="8" borderId="2" xfId="6" applyFont="1" applyFill="1" applyBorder="1" applyAlignment="1">
      <alignment horizontal="center" vertical="center"/>
    </xf>
    <xf numFmtId="0" fontId="34" fillId="8" borderId="4" xfId="6" applyFont="1" applyFill="1" applyBorder="1" applyAlignment="1">
      <alignment horizontal="center" vertical="center"/>
    </xf>
    <xf numFmtId="0" fontId="34" fillId="8" borderId="1" xfId="6" applyFont="1" applyFill="1" applyBorder="1" applyAlignment="1">
      <alignment horizontal="center" vertical="center"/>
    </xf>
    <xf numFmtId="2" fontId="34" fillId="8" borderId="1" xfId="6" quotePrefix="1" applyNumberFormat="1" applyFont="1" applyFill="1" applyBorder="1" applyAlignment="1">
      <alignment horizontal="center" vertical="center"/>
    </xf>
    <xf numFmtId="2" fontId="34" fillId="8" borderId="1" xfId="6" applyNumberFormat="1" applyFont="1" applyFill="1" applyBorder="1" applyAlignment="1">
      <alignment horizontal="center" vertical="center"/>
    </xf>
    <xf numFmtId="0" fontId="34" fillId="8" borderId="1" xfId="6" quotePrefix="1" applyFont="1" applyFill="1" applyBorder="1" applyAlignment="1">
      <alignment horizontal="center" vertical="center"/>
    </xf>
    <xf numFmtId="0" fontId="3" fillId="6" borderId="1" xfId="6" applyFont="1" applyFill="1" applyBorder="1" applyAlignment="1">
      <alignment horizontal="center" vertical="center"/>
    </xf>
    <xf numFmtId="0" fontId="3" fillId="4" borderId="1" xfId="6" applyFont="1" applyFill="1" applyBorder="1" applyAlignment="1">
      <alignment horizontal="center" vertical="center"/>
    </xf>
    <xf numFmtId="0" fontId="3" fillId="7" borderId="1" xfId="6" applyFont="1" applyFill="1" applyBorder="1" applyAlignment="1">
      <alignment horizontal="center" vertical="center"/>
    </xf>
    <xf numFmtId="0" fontId="3" fillId="13" borderId="1" xfId="6" applyFont="1" applyFill="1" applyBorder="1" applyAlignment="1">
      <alignment horizontal="center" vertical="center"/>
    </xf>
    <xf numFmtId="0" fontId="27" fillId="0" borderId="17" xfId="5" applyFont="1" applyBorder="1" applyAlignment="1">
      <alignment horizontal="center" vertical="center"/>
    </xf>
    <xf numFmtId="0" fontId="27" fillId="0" borderId="18" xfId="5" applyFont="1" applyBorder="1" applyAlignment="1">
      <alignment horizontal="center" vertical="center"/>
    </xf>
    <xf numFmtId="0" fontId="6" fillId="0" borderId="17" xfId="5" applyFont="1" applyBorder="1" applyAlignment="1">
      <alignment horizontal="center" vertical="center"/>
    </xf>
    <xf numFmtId="0" fontId="6" fillId="0" borderId="19" xfId="5" applyFont="1" applyBorder="1" applyAlignment="1">
      <alignment horizontal="center" vertical="center"/>
    </xf>
    <xf numFmtId="0" fontId="6" fillId="0" borderId="18" xfId="5" applyFont="1" applyBorder="1" applyAlignment="1">
      <alignment horizontal="center" vertical="center"/>
    </xf>
    <xf numFmtId="0" fontId="13" fillId="15" borderId="26" xfId="5" applyFont="1" applyFill="1" applyBorder="1" applyAlignment="1">
      <alignment horizontal="center"/>
    </xf>
    <xf numFmtId="0" fontId="13" fillId="15" borderId="35" xfId="5" applyFont="1" applyFill="1" applyBorder="1" applyAlignment="1">
      <alignment horizontal="center"/>
    </xf>
    <xf numFmtId="0" fontId="29" fillId="0" borderId="1" xfId="6" applyFont="1" applyBorder="1" applyAlignment="1">
      <alignment vertical="center"/>
    </xf>
  </cellXfs>
  <cellStyles count="9">
    <cellStyle name="Moneda" xfId="1" builtinId="4"/>
    <cellStyle name="Normal" xfId="0" builtinId="0"/>
    <cellStyle name="Normal 2" xfId="2" xr:uid="{00000000-0005-0000-0000-000003000000}"/>
    <cellStyle name="Normal 2 2" xfId="6" xr:uid="{FEC59530-961A-46E7-81EE-26AEC8F4262B}"/>
    <cellStyle name="Normal 2 3" xfId="5" xr:uid="{C4AE1986-7BEA-4EC4-9C22-12CA4C2F7EC8}"/>
    <cellStyle name="Normal 3" xfId="3" xr:uid="{00000000-0005-0000-0000-000004000000}"/>
    <cellStyle name="Normal 4" xfId="7" xr:uid="{A57C5547-4C21-42CE-ACF9-59B7C503C1AE}"/>
    <cellStyle name="Normal 4 2" xfId="8" xr:uid="{9A4C7762-E878-4785-9261-50DB4ECF88F0}"/>
    <cellStyle name="Porcentaje 2" xfId="4" xr:uid="{00000000-0005-0000-0000-000007000000}"/>
  </cellStyles>
  <dxfs count="0"/>
  <tableStyles count="0" defaultTableStyle="TableStyleMedium9" defaultPivotStyle="PivotStyleLight16"/>
  <colors>
    <mruColors>
      <color rgb="FF00A3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178</xdr:row>
      <xdr:rowOff>7620</xdr:rowOff>
    </xdr:from>
    <xdr:to>
      <xdr:col>2</xdr:col>
      <xdr:colOff>0</xdr:colOff>
      <xdr:row>185</xdr:row>
      <xdr:rowOff>7620</xdr:rowOff>
    </xdr:to>
    <xdr:cxnSp macro="">
      <xdr:nvCxnSpPr>
        <xdr:cNvPr id="2" name="Conector recto de flecha 2">
          <a:extLst>
            <a:ext uri="{FF2B5EF4-FFF2-40B4-BE49-F238E27FC236}">
              <a16:creationId xmlns:a16="http://schemas.microsoft.com/office/drawing/2014/main" id="{00000000-0008-0000-0500-000002000000}"/>
            </a:ext>
          </a:extLst>
        </xdr:cNvPr>
        <xdr:cNvCxnSpPr>
          <a:cxnSpLocks noChangeShapeType="1"/>
        </xdr:cNvCxnSpPr>
      </xdr:nvCxnSpPr>
      <xdr:spPr bwMode="auto">
        <a:xfrm>
          <a:off x="929640" y="33047940"/>
          <a:ext cx="0" cy="118872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3" name="Conector recto de flecha 4">
          <a:extLst>
            <a:ext uri="{FF2B5EF4-FFF2-40B4-BE49-F238E27FC236}">
              <a16:creationId xmlns:a16="http://schemas.microsoft.com/office/drawing/2014/main" id="{00000000-0008-0000-0500-000003000000}"/>
            </a:ext>
          </a:extLst>
        </xdr:cNvPr>
        <xdr:cNvCxnSpPr>
          <a:cxnSpLocks noChangeShapeType="1"/>
        </xdr:cNvCxnSpPr>
      </xdr:nvCxnSpPr>
      <xdr:spPr bwMode="auto">
        <a:xfrm flipH="1">
          <a:off x="1965960" y="33215580"/>
          <a:ext cx="6118860" cy="762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4" name="Conector recto de flecha 2">
          <a:extLst>
            <a:ext uri="{FF2B5EF4-FFF2-40B4-BE49-F238E27FC236}">
              <a16:creationId xmlns:a16="http://schemas.microsoft.com/office/drawing/2014/main" id="{8EF7DB1F-0DA3-4457-81F1-A5FA172CEEAD}"/>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5" name="Conector recto de flecha 4">
          <a:extLst>
            <a:ext uri="{FF2B5EF4-FFF2-40B4-BE49-F238E27FC236}">
              <a16:creationId xmlns:a16="http://schemas.microsoft.com/office/drawing/2014/main" id="{4E48F1B7-3366-40BC-A99D-87D61A2BA49E}"/>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6" name="Conector recto de flecha 2">
          <a:extLst>
            <a:ext uri="{FF2B5EF4-FFF2-40B4-BE49-F238E27FC236}">
              <a16:creationId xmlns:a16="http://schemas.microsoft.com/office/drawing/2014/main" id="{12D4275E-D373-4BF3-9999-FC473CB3C08C}"/>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7" name="Conector recto de flecha 6">
          <a:extLst>
            <a:ext uri="{FF2B5EF4-FFF2-40B4-BE49-F238E27FC236}">
              <a16:creationId xmlns:a16="http://schemas.microsoft.com/office/drawing/2014/main" id="{82DCC36A-0571-4A94-880A-E072E4C9E65D}"/>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8" name="Conector recto de flecha 2">
          <a:extLst>
            <a:ext uri="{FF2B5EF4-FFF2-40B4-BE49-F238E27FC236}">
              <a16:creationId xmlns:a16="http://schemas.microsoft.com/office/drawing/2014/main" id="{6C96CD2C-2979-4963-B44C-A88BD998E7B0}"/>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9" name="Conector recto de flecha 8">
          <a:extLst>
            <a:ext uri="{FF2B5EF4-FFF2-40B4-BE49-F238E27FC236}">
              <a16:creationId xmlns:a16="http://schemas.microsoft.com/office/drawing/2014/main" id="{191BA981-E004-45C2-A3AA-BD9E275646C4}"/>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10" name="Conector recto de flecha 2">
          <a:extLst>
            <a:ext uri="{FF2B5EF4-FFF2-40B4-BE49-F238E27FC236}">
              <a16:creationId xmlns:a16="http://schemas.microsoft.com/office/drawing/2014/main" id="{AF5DB7D4-2E11-4F7E-87C2-F2C0ED585EB6}"/>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11" name="Conector recto de flecha 10">
          <a:extLst>
            <a:ext uri="{FF2B5EF4-FFF2-40B4-BE49-F238E27FC236}">
              <a16:creationId xmlns:a16="http://schemas.microsoft.com/office/drawing/2014/main" id="{2945217E-F554-479C-927B-E7A3A45D6A66}"/>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12" name="Conector recto de flecha 2">
          <a:extLst>
            <a:ext uri="{FF2B5EF4-FFF2-40B4-BE49-F238E27FC236}">
              <a16:creationId xmlns:a16="http://schemas.microsoft.com/office/drawing/2014/main" id="{A581BC6C-DE6D-4D5D-9D57-63D350B3BBC0}"/>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13" name="Conector recto de flecha 12">
          <a:extLst>
            <a:ext uri="{FF2B5EF4-FFF2-40B4-BE49-F238E27FC236}">
              <a16:creationId xmlns:a16="http://schemas.microsoft.com/office/drawing/2014/main" id="{9FD42308-2F9E-48C7-8E65-1D022BEEC874}"/>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14" name="Conector recto de flecha 2">
          <a:extLst>
            <a:ext uri="{FF2B5EF4-FFF2-40B4-BE49-F238E27FC236}">
              <a16:creationId xmlns:a16="http://schemas.microsoft.com/office/drawing/2014/main" id="{2C7D336D-9042-4E67-8E3F-AB47C5890855}"/>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15" name="Conector recto de flecha 14">
          <a:extLst>
            <a:ext uri="{FF2B5EF4-FFF2-40B4-BE49-F238E27FC236}">
              <a16:creationId xmlns:a16="http://schemas.microsoft.com/office/drawing/2014/main" id="{7571249E-2C6A-47A0-A7C6-F22E9AB146DC}"/>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16" name="Conector recto de flecha 2">
          <a:extLst>
            <a:ext uri="{FF2B5EF4-FFF2-40B4-BE49-F238E27FC236}">
              <a16:creationId xmlns:a16="http://schemas.microsoft.com/office/drawing/2014/main" id="{22E35CB5-B57B-4C15-91C4-D31638001BCA}"/>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17" name="Conector recto de flecha 16">
          <a:extLst>
            <a:ext uri="{FF2B5EF4-FFF2-40B4-BE49-F238E27FC236}">
              <a16:creationId xmlns:a16="http://schemas.microsoft.com/office/drawing/2014/main" id="{C45B32CE-9287-46E2-A7C4-6F15B646B09F}"/>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18" name="Conector recto de flecha 2">
          <a:extLst>
            <a:ext uri="{FF2B5EF4-FFF2-40B4-BE49-F238E27FC236}">
              <a16:creationId xmlns:a16="http://schemas.microsoft.com/office/drawing/2014/main" id="{B2425C88-7F89-4B06-80E4-455B2734E346}"/>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19" name="Conector recto de flecha 18">
          <a:extLst>
            <a:ext uri="{FF2B5EF4-FFF2-40B4-BE49-F238E27FC236}">
              <a16:creationId xmlns:a16="http://schemas.microsoft.com/office/drawing/2014/main" id="{059D3027-B1B5-40C7-8EEC-C8875E3BAE07}"/>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20" name="Conector recto de flecha 2">
          <a:extLst>
            <a:ext uri="{FF2B5EF4-FFF2-40B4-BE49-F238E27FC236}">
              <a16:creationId xmlns:a16="http://schemas.microsoft.com/office/drawing/2014/main" id="{0DECF767-2677-4BB5-ACD8-9DBC9342370A}"/>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21" name="Conector recto de flecha 20">
          <a:extLst>
            <a:ext uri="{FF2B5EF4-FFF2-40B4-BE49-F238E27FC236}">
              <a16:creationId xmlns:a16="http://schemas.microsoft.com/office/drawing/2014/main" id="{464B82B0-7043-443C-8711-0D8A10D3DC25}"/>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22" name="Conector recto de flecha 2">
          <a:extLst>
            <a:ext uri="{FF2B5EF4-FFF2-40B4-BE49-F238E27FC236}">
              <a16:creationId xmlns:a16="http://schemas.microsoft.com/office/drawing/2014/main" id="{DCAB3559-0ACF-478B-A048-A988AF2A0919}"/>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23" name="Conector recto de flecha 22">
          <a:extLst>
            <a:ext uri="{FF2B5EF4-FFF2-40B4-BE49-F238E27FC236}">
              <a16:creationId xmlns:a16="http://schemas.microsoft.com/office/drawing/2014/main" id="{726667F0-4184-49DA-AF8A-233B9E3D2A92}"/>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24" name="Conector recto de flecha 2">
          <a:extLst>
            <a:ext uri="{FF2B5EF4-FFF2-40B4-BE49-F238E27FC236}">
              <a16:creationId xmlns:a16="http://schemas.microsoft.com/office/drawing/2014/main" id="{6C8AA668-4A82-44A0-BB59-D0A99881CCD7}"/>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25" name="Conector recto de flecha 24">
          <a:extLst>
            <a:ext uri="{FF2B5EF4-FFF2-40B4-BE49-F238E27FC236}">
              <a16:creationId xmlns:a16="http://schemas.microsoft.com/office/drawing/2014/main" id="{49432223-A725-48C1-A029-581087FAC0C1}"/>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26" name="Conector recto de flecha 2">
          <a:extLst>
            <a:ext uri="{FF2B5EF4-FFF2-40B4-BE49-F238E27FC236}">
              <a16:creationId xmlns:a16="http://schemas.microsoft.com/office/drawing/2014/main" id="{8B45A7BC-22E4-4570-8432-DF33E64923D8}"/>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27" name="Conector recto de flecha 26">
          <a:extLst>
            <a:ext uri="{FF2B5EF4-FFF2-40B4-BE49-F238E27FC236}">
              <a16:creationId xmlns:a16="http://schemas.microsoft.com/office/drawing/2014/main" id="{AE6097B2-484D-474B-AE96-B180B1C29B13}"/>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28" name="Conector recto de flecha 2">
          <a:extLst>
            <a:ext uri="{FF2B5EF4-FFF2-40B4-BE49-F238E27FC236}">
              <a16:creationId xmlns:a16="http://schemas.microsoft.com/office/drawing/2014/main" id="{412672F6-BB8C-4B46-8292-868901CA795F}"/>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29" name="Conector recto de flecha 28">
          <a:extLst>
            <a:ext uri="{FF2B5EF4-FFF2-40B4-BE49-F238E27FC236}">
              <a16:creationId xmlns:a16="http://schemas.microsoft.com/office/drawing/2014/main" id="{7DF170D3-0C88-46A6-B195-91E111F40780}"/>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30" name="Conector recto de flecha 2">
          <a:extLst>
            <a:ext uri="{FF2B5EF4-FFF2-40B4-BE49-F238E27FC236}">
              <a16:creationId xmlns:a16="http://schemas.microsoft.com/office/drawing/2014/main" id="{86524E84-0FBA-4C73-AD98-625203E106AB}"/>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31" name="Conector recto de flecha 30">
          <a:extLst>
            <a:ext uri="{FF2B5EF4-FFF2-40B4-BE49-F238E27FC236}">
              <a16:creationId xmlns:a16="http://schemas.microsoft.com/office/drawing/2014/main" id="{36B1CF62-7BDF-4CE9-BAEF-4B880FCA8AB1}"/>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682625</xdr:colOff>
      <xdr:row>0</xdr:row>
      <xdr:rowOff>0</xdr:rowOff>
    </xdr:from>
    <xdr:to>
      <xdr:col>3</xdr:col>
      <xdr:colOff>698500</xdr:colOff>
      <xdr:row>3</xdr:row>
      <xdr:rowOff>52767</xdr:rowOff>
    </xdr:to>
    <xdr:pic>
      <xdr:nvPicPr>
        <xdr:cNvPr id="2" name="Picture 1">
          <a:extLst>
            <a:ext uri="{FF2B5EF4-FFF2-40B4-BE49-F238E27FC236}">
              <a16:creationId xmlns:a16="http://schemas.microsoft.com/office/drawing/2014/main" id="{65F7C672-B7A4-4D77-BB66-3E3EC322EA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2625" y="0"/>
          <a:ext cx="3406775" cy="18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86590</xdr:colOff>
      <xdr:row>37</xdr:row>
      <xdr:rowOff>190500</xdr:rowOff>
    </xdr:from>
    <xdr:to>
      <xdr:col>10</xdr:col>
      <xdr:colOff>311726</xdr:colOff>
      <xdr:row>41</xdr:row>
      <xdr:rowOff>432954</xdr:rowOff>
    </xdr:to>
    <xdr:sp macro="" textlink="">
      <xdr:nvSpPr>
        <xdr:cNvPr id="2" name="Elipse 1">
          <a:extLst>
            <a:ext uri="{FF2B5EF4-FFF2-40B4-BE49-F238E27FC236}">
              <a16:creationId xmlns:a16="http://schemas.microsoft.com/office/drawing/2014/main" id="{50B63E0D-0630-4E8B-A31E-0A14C8539488}"/>
            </a:ext>
          </a:extLst>
        </xdr:cNvPr>
        <xdr:cNvSpPr/>
      </xdr:nvSpPr>
      <xdr:spPr bwMode="auto">
        <a:xfrm>
          <a:off x="5784272" y="16434955"/>
          <a:ext cx="8347363" cy="1523999"/>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person displayName="Gustavo Delgado" id="{B675CA25-161B-4424-B667-98D090ECBD14}" userId="S::gdelgado@canaltrece.com.co::9d1ff250-8246-4a51-ab84-f0a9dec6d32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J47" dT="2020-07-16T16:09:11.48" personId="{B675CA25-161B-4424-B667-98D090ECBD14}" id="{C530481A-B25C-483C-BC42-B212E10F7FF1}">
    <text>que quien como pericidas</text>
  </threadedComment>
  <threadedComment ref="G48" dT="2020-07-16T16:12:09.67" personId="{B675CA25-161B-4424-B667-98D090ECBD14}" id="{35D2D6FA-BA19-4215-BD40-161B235AAC44}">
    <text>este riesgo es financiero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38"/>
  <sheetViews>
    <sheetView tabSelected="1" view="pageBreakPreview" zoomScale="110" zoomScaleNormal="100" zoomScaleSheetLayoutView="110" workbookViewId="0">
      <selection sqref="A1:Q1"/>
    </sheetView>
  </sheetViews>
  <sheetFormatPr baseColWidth="10" defaultColWidth="11.42578125" defaultRowHeight="12.75" x14ac:dyDescent="0.2"/>
  <cols>
    <col min="1" max="1" width="5.5703125" style="28" customWidth="1"/>
    <col min="2" max="2" width="8" style="28" customWidth="1"/>
    <col min="3" max="3" width="10.28515625" style="28" customWidth="1"/>
    <col min="4" max="4" width="7.5703125" style="28" customWidth="1"/>
    <col min="5" max="5" width="9.5703125" style="28" customWidth="1"/>
    <col min="6" max="6" width="8.85546875" style="28" customWidth="1"/>
    <col min="7" max="7" width="8" style="28" customWidth="1"/>
    <col min="8" max="9" width="8.85546875" style="28" customWidth="1"/>
    <col min="10" max="10" width="13" style="28" customWidth="1"/>
    <col min="11" max="11" width="9.7109375" style="28" customWidth="1"/>
    <col min="12" max="14" width="8.85546875" style="28" customWidth="1"/>
    <col min="15" max="16" width="6.28515625" style="28" customWidth="1"/>
    <col min="17" max="17" width="6.28515625" style="32" customWidth="1"/>
    <col min="18" max="18" width="15.28515625" style="3" customWidth="1"/>
    <col min="19" max="19" width="8" style="3" customWidth="1"/>
    <col min="20" max="255" width="11.42578125" style="3"/>
    <col min="256" max="256" width="5.5703125" style="3" customWidth="1"/>
    <col min="257" max="258" width="8" style="3" customWidth="1"/>
    <col min="259" max="259" width="7.5703125" style="3" customWidth="1"/>
    <col min="260" max="260" width="9.5703125" style="3" customWidth="1"/>
    <col min="261" max="261" width="8.85546875" style="3" customWidth="1"/>
    <col min="262" max="262" width="8" style="3" customWidth="1"/>
    <col min="263" max="269" width="8.85546875" style="3" customWidth="1"/>
    <col min="270" max="272" width="6.28515625" style="3" customWidth="1"/>
    <col min="273" max="273" width="18.85546875" style="3" customWidth="1"/>
    <col min="274" max="274" width="15.28515625" style="3" customWidth="1"/>
    <col min="275" max="275" width="8" style="3" customWidth="1"/>
    <col min="276" max="511" width="11.42578125" style="3"/>
    <col min="512" max="512" width="5.5703125" style="3" customWidth="1"/>
    <col min="513" max="514" width="8" style="3" customWidth="1"/>
    <col min="515" max="515" width="7.5703125" style="3" customWidth="1"/>
    <col min="516" max="516" width="9.5703125" style="3" customWidth="1"/>
    <col min="517" max="517" width="8.85546875" style="3" customWidth="1"/>
    <col min="518" max="518" width="8" style="3" customWidth="1"/>
    <col min="519" max="525" width="8.85546875" style="3" customWidth="1"/>
    <col min="526" max="528" width="6.28515625" style="3" customWidth="1"/>
    <col min="529" max="529" width="18.85546875" style="3" customWidth="1"/>
    <col min="530" max="530" width="15.28515625" style="3" customWidth="1"/>
    <col min="531" max="531" width="8" style="3" customWidth="1"/>
    <col min="532" max="767" width="11.42578125" style="3"/>
    <col min="768" max="768" width="5.5703125" style="3" customWidth="1"/>
    <col min="769" max="770" width="8" style="3" customWidth="1"/>
    <col min="771" max="771" width="7.5703125" style="3" customWidth="1"/>
    <col min="772" max="772" width="9.5703125" style="3" customWidth="1"/>
    <col min="773" max="773" width="8.85546875" style="3" customWidth="1"/>
    <col min="774" max="774" width="8" style="3" customWidth="1"/>
    <col min="775" max="781" width="8.85546875" style="3" customWidth="1"/>
    <col min="782" max="784" width="6.28515625" style="3" customWidth="1"/>
    <col min="785" max="785" width="18.85546875" style="3" customWidth="1"/>
    <col min="786" max="786" width="15.28515625" style="3" customWidth="1"/>
    <col min="787" max="787" width="8" style="3" customWidth="1"/>
    <col min="788" max="1023" width="11.42578125" style="3"/>
    <col min="1024" max="1024" width="5.5703125" style="3" customWidth="1"/>
    <col min="1025" max="1026" width="8" style="3" customWidth="1"/>
    <col min="1027" max="1027" width="7.5703125" style="3" customWidth="1"/>
    <col min="1028" max="1028" width="9.5703125" style="3" customWidth="1"/>
    <col min="1029" max="1029" width="8.85546875" style="3" customWidth="1"/>
    <col min="1030" max="1030" width="8" style="3" customWidth="1"/>
    <col min="1031" max="1037" width="8.85546875" style="3" customWidth="1"/>
    <col min="1038" max="1040" width="6.28515625" style="3" customWidth="1"/>
    <col min="1041" max="1041" width="18.85546875" style="3" customWidth="1"/>
    <col min="1042" max="1042" width="15.28515625" style="3" customWidth="1"/>
    <col min="1043" max="1043" width="8" style="3" customWidth="1"/>
    <col min="1044" max="1279" width="11.42578125" style="3"/>
    <col min="1280" max="1280" width="5.5703125" style="3" customWidth="1"/>
    <col min="1281" max="1282" width="8" style="3" customWidth="1"/>
    <col min="1283" max="1283" width="7.5703125" style="3" customWidth="1"/>
    <col min="1284" max="1284" width="9.5703125" style="3" customWidth="1"/>
    <col min="1285" max="1285" width="8.85546875" style="3" customWidth="1"/>
    <col min="1286" max="1286" width="8" style="3" customWidth="1"/>
    <col min="1287" max="1293" width="8.85546875" style="3" customWidth="1"/>
    <col min="1294" max="1296" width="6.28515625" style="3" customWidth="1"/>
    <col min="1297" max="1297" width="18.85546875" style="3" customWidth="1"/>
    <col min="1298" max="1298" width="15.28515625" style="3" customWidth="1"/>
    <col min="1299" max="1299" width="8" style="3" customWidth="1"/>
    <col min="1300" max="1535" width="11.42578125" style="3"/>
    <col min="1536" max="1536" width="5.5703125" style="3" customWidth="1"/>
    <col min="1537" max="1538" width="8" style="3" customWidth="1"/>
    <col min="1539" max="1539" width="7.5703125" style="3" customWidth="1"/>
    <col min="1540" max="1540" width="9.5703125" style="3" customWidth="1"/>
    <col min="1541" max="1541" width="8.85546875" style="3" customWidth="1"/>
    <col min="1542" max="1542" width="8" style="3" customWidth="1"/>
    <col min="1543" max="1549" width="8.85546875" style="3" customWidth="1"/>
    <col min="1550" max="1552" width="6.28515625" style="3" customWidth="1"/>
    <col min="1553" max="1553" width="18.85546875" style="3" customWidth="1"/>
    <col min="1554" max="1554" width="15.28515625" style="3" customWidth="1"/>
    <col min="1555" max="1555" width="8" style="3" customWidth="1"/>
    <col min="1556" max="1791" width="11.42578125" style="3"/>
    <col min="1792" max="1792" width="5.5703125" style="3" customWidth="1"/>
    <col min="1793" max="1794" width="8" style="3" customWidth="1"/>
    <col min="1795" max="1795" width="7.5703125" style="3" customWidth="1"/>
    <col min="1796" max="1796" width="9.5703125" style="3" customWidth="1"/>
    <col min="1797" max="1797" width="8.85546875" style="3" customWidth="1"/>
    <col min="1798" max="1798" width="8" style="3" customWidth="1"/>
    <col min="1799" max="1805" width="8.85546875" style="3" customWidth="1"/>
    <col min="1806" max="1808" width="6.28515625" style="3" customWidth="1"/>
    <col min="1809" max="1809" width="18.85546875" style="3" customWidth="1"/>
    <col min="1810" max="1810" width="15.28515625" style="3" customWidth="1"/>
    <col min="1811" max="1811" width="8" style="3" customWidth="1"/>
    <col min="1812" max="2047" width="11.42578125" style="3"/>
    <col min="2048" max="2048" width="5.5703125" style="3" customWidth="1"/>
    <col min="2049" max="2050" width="8" style="3" customWidth="1"/>
    <col min="2051" max="2051" width="7.5703125" style="3" customWidth="1"/>
    <col min="2052" max="2052" width="9.5703125" style="3" customWidth="1"/>
    <col min="2053" max="2053" width="8.85546875" style="3" customWidth="1"/>
    <col min="2054" max="2054" width="8" style="3" customWidth="1"/>
    <col min="2055" max="2061" width="8.85546875" style="3" customWidth="1"/>
    <col min="2062" max="2064" width="6.28515625" style="3" customWidth="1"/>
    <col min="2065" max="2065" width="18.85546875" style="3" customWidth="1"/>
    <col min="2066" max="2066" width="15.28515625" style="3" customWidth="1"/>
    <col min="2067" max="2067" width="8" style="3" customWidth="1"/>
    <col min="2068" max="2303" width="11.42578125" style="3"/>
    <col min="2304" max="2304" width="5.5703125" style="3" customWidth="1"/>
    <col min="2305" max="2306" width="8" style="3" customWidth="1"/>
    <col min="2307" max="2307" width="7.5703125" style="3" customWidth="1"/>
    <col min="2308" max="2308" width="9.5703125" style="3" customWidth="1"/>
    <col min="2309" max="2309" width="8.85546875" style="3" customWidth="1"/>
    <col min="2310" max="2310" width="8" style="3" customWidth="1"/>
    <col min="2311" max="2317" width="8.85546875" style="3" customWidth="1"/>
    <col min="2318" max="2320" width="6.28515625" style="3" customWidth="1"/>
    <col min="2321" max="2321" width="18.85546875" style="3" customWidth="1"/>
    <col min="2322" max="2322" width="15.28515625" style="3" customWidth="1"/>
    <col min="2323" max="2323" width="8" style="3" customWidth="1"/>
    <col min="2324" max="2559" width="11.42578125" style="3"/>
    <col min="2560" max="2560" width="5.5703125" style="3" customWidth="1"/>
    <col min="2561" max="2562" width="8" style="3" customWidth="1"/>
    <col min="2563" max="2563" width="7.5703125" style="3" customWidth="1"/>
    <col min="2564" max="2564" width="9.5703125" style="3" customWidth="1"/>
    <col min="2565" max="2565" width="8.85546875" style="3" customWidth="1"/>
    <col min="2566" max="2566" width="8" style="3" customWidth="1"/>
    <col min="2567" max="2573" width="8.85546875" style="3" customWidth="1"/>
    <col min="2574" max="2576" width="6.28515625" style="3" customWidth="1"/>
    <col min="2577" max="2577" width="18.85546875" style="3" customWidth="1"/>
    <col min="2578" max="2578" width="15.28515625" style="3" customWidth="1"/>
    <col min="2579" max="2579" width="8" style="3" customWidth="1"/>
    <col min="2580" max="2815" width="11.42578125" style="3"/>
    <col min="2816" max="2816" width="5.5703125" style="3" customWidth="1"/>
    <col min="2817" max="2818" width="8" style="3" customWidth="1"/>
    <col min="2819" max="2819" width="7.5703125" style="3" customWidth="1"/>
    <col min="2820" max="2820" width="9.5703125" style="3" customWidth="1"/>
    <col min="2821" max="2821" width="8.85546875" style="3" customWidth="1"/>
    <col min="2822" max="2822" width="8" style="3" customWidth="1"/>
    <col min="2823" max="2829" width="8.85546875" style="3" customWidth="1"/>
    <col min="2830" max="2832" width="6.28515625" style="3" customWidth="1"/>
    <col min="2833" max="2833" width="18.85546875" style="3" customWidth="1"/>
    <col min="2834" max="2834" width="15.28515625" style="3" customWidth="1"/>
    <col min="2835" max="2835" width="8" style="3" customWidth="1"/>
    <col min="2836" max="3071" width="11.42578125" style="3"/>
    <col min="3072" max="3072" width="5.5703125" style="3" customWidth="1"/>
    <col min="3073" max="3074" width="8" style="3" customWidth="1"/>
    <col min="3075" max="3075" width="7.5703125" style="3" customWidth="1"/>
    <col min="3076" max="3076" width="9.5703125" style="3" customWidth="1"/>
    <col min="3077" max="3077" width="8.85546875" style="3" customWidth="1"/>
    <col min="3078" max="3078" width="8" style="3" customWidth="1"/>
    <col min="3079" max="3085" width="8.85546875" style="3" customWidth="1"/>
    <col min="3086" max="3088" width="6.28515625" style="3" customWidth="1"/>
    <col min="3089" max="3089" width="18.85546875" style="3" customWidth="1"/>
    <col min="3090" max="3090" width="15.28515625" style="3" customWidth="1"/>
    <col min="3091" max="3091" width="8" style="3" customWidth="1"/>
    <col min="3092" max="3327" width="11.42578125" style="3"/>
    <col min="3328" max="3328" width="5.5703125" style="3" customWidth="1"/>
    <col min="3329" max="3330" width="8" style="3" customWidth="1"/>
    <col min="3331" max="3331" width="7.5703125" style="3" customWidth="1"/>
    <col min="3332" max="3332" width="9.5703125" style="3" customWidth="1"/>
    <col min="3333" max="3333" width="8.85546875" style="3" customWidth="1"/>
    <col min="3334" max="3334" width="8" style="3" customWidth="1"/>
    <col min="3335" max="3341" width="8.85546875" style="3" customWidth="1"/>
    <col min="3342" max="3344" width="6.28515625" style="3" customWidth="1"/>
    <col min="3345" max="3345" width="18.85546875" style="3" customWidth="1"/>
    <col min="3346" max="3346" width="15.28515625" style="3" customWidth="1"/>
    <col min="3347" max="3347" width="8" style="3" customWidth="1"/>
    <col min="3348" max="3583" width="11.42578125" style="3"/>
    <col min="3584" max="3584" width="5.5703125" style="3" customWidth="1"/>
    <col min="3585" max="3586" width="8" style="3" customWidth="1"/>
    <col min="3587" max="3587" width="7.5703125" style="3" customWidth="1"/>
    <col min="3588" max="3588" width="9.5703125" style="3" customWidth="1"/>
    <col min="3589" max="3589" width="8.85546875" style="3" customWidth="1"/>
    <col min="3590" max="3590" width="8" style="3" customWidth="1"/>
    <col min="3591" max="3597" width="8.85546875" style="3" customWidth="1"/>
    <col min="3598" max="3600" width="6.28515625" style="3" customWidth="1"/>
    <col min="3601" max="3601" width="18.85546875" style="3" customWidth="1"/>
    <col min="3602" max="3602" width="15.28515625" style="3" customWidth="1"/>
    <col min="3603" max="3603" width="8" style="3" customWidth="1"/>
    <col min="3604" max="3839" width="11.42578125" style="3"/>
    <col min="3840" max="3840" width="5.5703125" style="3" customWidth="1"/>
    <col min="3841" max="3842" width="8" style="3" customWidth="1"/>
    <col min="3843" max="3843" width="7.5703125" style="3" customWidth="1"/>
    <col min="3844" max="3844" width="9.5703125" style="3" customWidth="1"/>
    <col min="3845" max="3845" width="8.85546875" style="3" customWidth="1"/>
    <col min="3846" max="3846" width="8" style="3" customWidth="1"/>
    <col min="3847" max="3853" width="8.85546875" style="3" customWidth="1"/>
    <col min="3854" max="3856" width="6.28515625" style="3" customWidth="1"/>
    <col min="3857" max="3857" width="18.85546875" style="3" customWidth="1"/>
    <col min="3858" max="3858" width="15.28515625" style="3" customWidth="1"/>
    <col min="3859" max="3859" width="8" style="3" customWidth="1"/>
    <col min="3860" max="4095" width="11.42578125" style="3"/>
    <col min="4096" max="4096" width="5.5703125" style="3" customWidth="1"/>
    <col min="4097" max="4098" width="8" style="3" customWidth="1"/>
    <col min="4099" max="4099" width="7.5703125" style="3" customWidth="1"/>
    <col min="4100" max="4100" width="9.5703125" style="3" customWidth="1"/>
    <col min="4101" max="4101" width="8.85546875" style="3" customWidth="1"/>
    <col min="4102" max="4102" width="8" style="3" customWidth="1"/>
    <col min="4103" max="4109" width="8.85546875" style="3" customWidth="1"/>
    <col min="4110" max="4112" width="6.28515625" style="3" customWidth="1"/>
    <col min="4113" max="4113" width="18.85546875" style="3" customWidth="1"/>
    <col min="4114" max="4114" width="15.28515625" style="3" customWidth="1"/>
    <col min="4115" max="4115" width="8" style="3" customWidth="1"/>
    <col min="4116" max="4351" width="11.42578125" style="3"/>
    <col min="4352" max="4352" width="5.5703125" style="3" customWidth="1"/>
    <col min="4353" max="4354" width="8" style="3" customWidth="1"/>
    <col min="4355" max="4355" width="7.5703125" style="3" customWidth="1"/>
    <col min="4356" max="4356" width="9.5703125" style="3" customWidth="1"/>
    <col min="4357" max="4357" width="8.85546875" style="3" customWidth="1"/>
    <col min="4358" max="4358" width="8" style="3" customWidth="1"/>
    <col min="4359" max="4365" width="8.85546875" style="3" customWidth="1"/>
    <col min="4366" max="4368" width="6.28515625" style="3" customWidth="1"/>
    <col min="4369" max="4369" width="18.85546875" style="3" customWidth="1"/>
    <col min="4370" max="4370" width="15.28515625" style="3" customWidth="1"/>
    <col min="4371" max="4371" width="8" style="3" customWidth="1"/>
    <col min="4372" max="4607" width="11.42578125" style="3"/>
    <col min="4608" max="4608" width="5.5703125" style="3" customWidth="1"/>
    <col min="4609" max="4610" width="8" style="3" customWidth="1"/>
    <col min="4611" max="4611" width="7.5703125" style="3" customWidth="1"/>
    <col min="4612" max="4612" width="9.5703125" style="3" customWidth="1"/>
    <col min="4613" max="4613" width="8.85546875" style="3" customWidth="1"/>
    <col min="4614" max="4614" width="8" style="3" customWidth="1"/>
    <col min="4615" max="4621" width="8.85546875" style="3" customWidth="1"/>
    <col min="4622" max="4624" width="6.28515625" style="3" customWidth="1"/>
    <col min="4625" max="4625" width="18.85546875" style="3" customWidth="1"/>
    <col min="4626" max="4626" width="15.28515625" style="3" customWidth="1"/>
    <col min="4627" max="4627" width="8" style="3" customWidth="1"/>
    <col min="4628" max="4863" width="11.42578125" style="3"/>
    <col min="4864" max="4864" width="5.5703125" style="3" customWidth="1"/>
    <col min="4865" max="4866" width="8" style="3" customWidth="1"/>
    <col min="4867" max="4867" width="7.5703125" style="3" customWidth="1"/>
    <col min="4868" max="4868" width="9.5703125" style="3" customWidth="1"/>
    <col min="4869" max="4869" width="8.85546875" style="3" customWidth="1"/>
    <col min="4870" max="4870" width="8" style="3" customWidth="1"/>
    <col min="4871" max="4877" width="8.85546875" style="3" customWidth="1"/>
    <col min="4878" max="4880" width="6.28515625" style="3" customWidth="1"/>
    <col min="4881" max="4881" width="18.85546875" style="3" customWidth="1"/>
    <col min="4882" max="4882" width="15.28515625" style="3" customWidth="1"/>
    <col min="4883" max="4883" width="8" style="3" customWidth="1"/>
    <col min="4884" max="5119" width="11.42578125" style="3"/>
    <col min="5120" max="5120" width="5.5703125" style="3" customWidth="1"/>
    <col min="5121" max="5122" width="8" style="3" customWidth="1"/>
    <col min="5123" max="5123" width="7.5703125" style="3" customWidth="1"/>
    <col min="5124" max="5124" width="9.5703125" style="3" customWidth="1"/>
    <col min="5125" max="5125" width="8.85546875" style="3" customWidth="1"/>
    <col min="5126" max="5126" width="8" style="3" customWidth="1"/>
    <col min="5127" max="5133" width="8.85546875" style="3" customWidth="1"/>
    <col min="5134" max="5136" width="6.28515625" style="3" customWidth="1"/>
    <col min="5137" max="5137" width="18.85546875" style="3" customWidth="1"/>
    <col min="5138" max="5138" width="15.28515625" style="3" customWidth="1"/>
    <col min="5139" max="5139" width="8" style="3" customWidth="1"/>
    <col min="5140" max="5375" width="11.42578125" style="3"/>
    <col min="5376" max="5376" width="5.5703125" style="3" customWidth="1"/>
    <col min="5377" max="5378" width="8" style="3" customWidth="1"/>
    <col min="5379" max="5379" width="7.5703125" style="3" customWidth="1"/>
    <col min="5380" max="5380" width="9.5703125" style="3" customWidth="1"/>
    <col min="5381" max="5381" width="8.85546875" style="3" customWidth="1"/>
    <col min="5382" max="5382" width="8" style="3" customWidth="1"/>
    <col min="5383" max="5389" width="8.85546875" style="3" customWidth="1"/>
    <col min="5390" max="5392" width="6.28515625" style="3" customWidth="1"/>
    <col min="5393" max="5393" width="18.85546875" style="3" customWidth="1"/>
    <col min="5394" max="5394" width="15.28515625" style="3" customWidth="1"/>
    <col min="5395" max="5395" width="8" style="3" customWidth="1"/>
    <col min="5396" max="5631" width="11.42578125" style="3"/>
    <col min="5632" max="5632" width="5.5703125" style="3" customWidth="1"/>
    <col min="5633" max="5634" width="8" style="3" customWidth="1"/>
    <col min="5635" max="5635" width="7.5703125" style="3" customWidth="1"/>
    <col min="5636" max="5636" width="9.5703125" style="3" customWidth="1"/>
    <col min="5637" max="5637" width="8.85546875" style="3" customWidth="1"/>
    <col min="5638" max="5638" width="8" style="3" customWidth="1"/>
    <col min="5639" max="5645" width="8.85546875" style="3" customWidth="1"/>
    <col min="5646" max="5648" width="6.28515625" style="3" customWidth="1"/>
    <col min="5649" max="5649" width="18.85546875" style="3" customWidth="1"/>
    <col min="5650" max="5650" width="15.28515625" style="3" customWidth="1"/>
    <col min="5651" max="5651" width="8" style="3" customWidth="1"/>
    <col min="5652" max="5887" width="11.42578125" style="3"/>
    <col min="5888" max="5888" width="5.5703125" style="3" customWidth="1"/>
    <col min="5889" max="5890" width="8" style="3" customWidth="1"/>
    <col min="5891" max="5891" width="7.5703125" style="3" customWidth="1"/>
    <col min="5892" max="5892" width="9.5703125" style="3" customWidth="1"/>
    <col min="5893" max="5893" width="8.85546875" style="3" customWidth="1"/>
    <col min="5894" max="5894" width="8" style="3" customWidth="1"/>
    <col min="5895" max="5901" width="8.85546875" style="3" customWidth="1"/>
    <col min="5902" max="5904" width="6.28515625" style="3" customWidth="1"/>
    <col min="5905" max="5905" width="18.85546875" style="3" customWidth="1"/>
    <col min="5906" max="5906" width="15.28515625" style="3" customWidth="1"/>
    <col min="5907" max="5907" width="8" style="3" customWidth="1"/>
    <col min="5908" max="6143" width="11.42578125" style="3"/>
    <col min="6144" max="6144" width="5.5703125" style="3" customWidth="1"/>
    <col min="6145" max="6146" width="8" style="3" customWidth="1"/>
    <col min="6147" max="6147" width="7.5703125" style="3" customWidth="1"/>
    <col min="6148" max="6148" width="9.5703125" style="3" customWidth="1"/>
    <col min="6149" max="6149" width="8.85546875" style="3" customWidth="1"/>
    <col min="6150" max="6150" width="8" style="3" customWidth="1"/>
    <col min="6151" max="6157" width="8.85546875" style="3" customWidth="1"/>
    <col min="6158" max="6160" width="6.28515625" style="3" customWidth="1"/>
    <col min="6161" max="6161" width="18.85546875" style="3" customWidth="1"/>
    <col min="6162" max="6162" width="15.28515625" style="3" customWidth="1"/>
    <col min="6163" max="6163" width="8" style="3" customWidth="1"/>
    <col min="6164" max="6399" width="11.42578125" style="3"/>
    <col min="6400" max="6400" width="5.5703125" style="3" customWidth="1"/>
    <col min="6401" max="6402" width="8" style="3" customWidth="1"/>
    <col min="6403" max="6403" width="7.5703125" style="3" customWidth="1"/>
    <col min="6404" max="6404" width="9.5703125" style="3" customWidth="1"/>
    <col min="6405" max="6405" width="8.85546875" style="3" customWidth="1"/>
    <col min="6406" max="6406" width="8" style="3" customWidth="1"/>
    <col min="6407" max="6413" width="8.85546875" style="3" customWidth="1"/>
    <col min="6414" max="6416" width="6.28515625" style="3" customWidth="1"/>
    <col min="6417" max="6417" width="18.85546875" style="3" customWidth="1"/>
    <col min="6418" max="6418" width="15.28515625" style="3" customWidth="1"/>
    <col min="6419" max="6419" width="8" style="3" customWidth="1"/>
    <col min="6420" max="6655" width="11.42578125" style="3"/>
    <col min="6656" max="6656" width="5.5703125" style="3" customWidth="1"/>
    <col min="6657" max="6658" width="8" style="3" customWidth="1"/>
    <col min="6659" max="6659" width="7.5703125" style="3" customWidth="1"/>
    <col min="6660" max="6660" width="9.5703125" style="3" customWidth="1"/>
    <col min="6661" max="6661" width="8.85546875" style="3" customWidth="1"/>
    <col min="6662" max="6662" width="8" style="3" customWidth="1"/>
    <col min="6663" max="6669" width="8.85546875" style="3" customWidth="1"/>
    <col min="6670" max="6672" width="6.28515625" style="3" customWidth="1"/>
    <col min="6673" max="6673" width="18.85546875" style="3" customWidth="1"/>
    <col min="6674" max="6674" width="15.28515625" style="3" customWidth="1"/>
    <col min="6675" max="6675" width="8" style="3" customWidth="1"/>
    <col min="6676" max="6911" width="11.42578125" style="3"/>
    <col min="6912" max="6912" width="5.5703125" style="3" customWidth="1"/>
    <col min="6913" max="6914" width="8" style="3" customWidth="1"/>
    <col min="6915" max="6915" width="7.5703125" style="3" customWidth="1"/>
    <col min="6916" max="6916" width="9.5703125" style="3" customWidth="1"/>
    <col min="6917" max="6917" width="8.85546875" style="3" customWidth="1"/>
    <col min="6918" max="6918" width="8" style="3" customWidth="1"/>
    <col min="6919" max="6925" width="8.85546875" style="3" customWidth="1"/>
    <col min="6926" max="6928" width="6.28515625" style="3" customWidth="1"/>
    <col min="6929" max="6929" width="18.85546875" style="3" customWidth="1"/>
    <col min="6930" max="6930" width="15.28515625" style="3" customWidth="1"/>
    <col min="6931" max="6931" width="8" style="3" customWidth="1"/>
    <col min="6932" max="7167" width="11.42578125" style="3"/>
    <col min="7168" max="7168" width="5.5703125" style="3" customWidth="1"/>
    <col min="7169" max="7170" width="8" style="3" customWidth="1"/>
    <col min="7171" max="7171" width="7.5703125" style="3" customWidth="1"/>
    <col min="7172" max="7172" width="9.5703125" style="3" customWidth="1"/>
    <col min="7173" max="7173" width="8.85546875" style="3" customWidth="1"/>
    <col min="7174" max="7174" width="8" style="3" customWidth="1"/>
    <col min="7175" max="7181" width="8.85546875" style="3" customWidth="1"/>
    <col min="7182" max="7184" width="6.28515625" style="3" customWidth="1"/>
    <col min="7185" max="7185" width="18.85546875" style="3" customWidth="1"/>
    <col min="7186" max="7186" width="15.28515625" style="3" customWidth="1"/>
    <col min="7187" max="7187" width="8" style="3" customWidth="1"/>
    <col min="7188" max="7423" width="11.42578125" style="3"/>
    <col min="7424" max="7424" width="5.5703125" style="3" customWidth="1"/>
    <col min="7425" max="7426" width="8" style="3" customWidth="1"/>
    <col min="7427" max="7427" width="7.5703125" style="3" customWidth="1"/>
    <col min="7428" max="7428" width="9.5703125" style="3" customWidth="1"/>
    <col min="7429" max="7429" width="8.85546875" style="3" customWidth="1"/>
    <col min="7430" max="7430" width="8" style="3" customWidth="1"/>
    <col min="7431" max="7437" width="8.85546875" style="3" customWidth="1"/>
    <col min="7438" max="7440" width="6.28515625" style="3" customWidth="1"/>
    <col min="7441" max="7441" width="18.85546875" style="3" customWidth="1"/>
    <col min="7442" max="7442" width="15.28515625" style="3" customWidth="1"/>
    <col min="7443" max="7443" width="8" style="3" customWidth="1"/>
    <col min="7444" max="7679" width="11.42578125" style="3"/>
    <col min="7680" max="7680" width="5.5703125" style="3" customWidth="1"/>
    <col min="7681" max="7682" width="8" style="3" customWidth="1"/>
    <col min="7683" max="7683" width="7.5703125" style="3" customWidth="1"/>
    <col min="7684" max="7684" width="9.5703125" style="3" customWidth="1"/>
    <col min="7685" max="7685" width="8.85546875" style="3" customWidth="1"/>
    <col min="7686" max="7686" width="8" style="3" customWidth="1"/>
    <col min="7687" max="7693" width="8.85546875" style="3" customWidth="1"/>
    <col min="7694" max="7696" width="6.28515625" style="3" customWidth="1"/>
    <col min="7697" max="7697" width="18.85546875" style="3" customWidth="1"/>
    <col min="7698" max="7698" width="15.28515625" style="3" customWidth="1"/>
    <col min="7699" max="7699" width="8" style="3" customWidth="1"/>
    <col min="7700" max="7935" width="11.42578125" style="3"/>
    <col min="7936" max="7936" width="5.5703125" style="3" customWidth="1"/>
    <col min="7937" max="7938" width="8" style="3" customWidth="1"/>
    <col min="7939" max="7939" width="7.5703125" style="3" customWidth="1"/>
    <col min="7940" max="7940" width="9.5703125" style="3" customWidth="1"/>
    <col min="7941" max="7941" width="8.85546875" style="3" customWidth="1"/>
    <col min="7942" max="7942" width="8" style="3" customWidth="1"/>
    <col min="7943" max="7949" width="8.85546875" style="3" customWidth="1"/>
    <col min="7950" max="7952" width="6.28515625" style="3" customWidth="1"/>
    <col min="7953" max="7953" width="18.85546875" style="3" customWidth="1"/>
    <col min="7954" max="7954" width="15.28515625" style="3" customWidth="1"/>
    <col min="7955" max="7955" width="8" style="3" customWidth="1"/>
    <col min="7956" max="8191" width="11.42578125" style="3"/>
    <col min="8192" max="8192" width="5.5703125" style="3" customWidth="1"/>
    <col min="8193" max="8194" width="8" style="3" customWidth="1"/>
    <col min="8195" max="8195" width="7.5703125" style="3" customWidth="1"/>
    <col min="8196" max="8196" width="9.5703125" style="3" customWidth="1"/>
    <col min="8197" max="8197" width="8.85546875" style="3" customWidth="1"/>
    <col min="8198" max="8198" width="8" style="3" customWidth="1"/>
    <col min="8199" max="8205" width="8.85546875" style="3" customWidth="1"/>
    <col min="8206" max="8208" width="6.28515625" style="3" customWidth="1"/>
    <col min="8209" max="8209" width="18.85546875" style="3" customWidth="1"/>
    <col min="8210" max="8210" width="15.28515625" style="3" customWidth="1"/>
    <col min="8211" max="8211" width="8" style="3" customWidth="1"/>
    <col min="8212" max="8447" width="11.42578125" style="3"/>
    <col min="8448" max="8448" width="5.5703125" style="3" customWidth="1"/>
    <col min="8449" max="8450" width="8" style="3" customWidth="1"/>
    <col min="8451" max="8451" width="7.5703125" style="3" customWidth="1"/>
    <col min="8452" max="8452" width="9.5703125" style="3" customWidth="1"/>
    <col min="8453" max="8453" width="8.85546875" style="3" customWidth="1"/>
    <col min="8454" max="8454" width="8" style="3" customWidth="1"/>
    <col min="8455" max="8461" width="8.85546875" style="3" customWidth="1"/>
    <col min="8462" max="8464" width="6.28515625" style="3" customWidth="1"/>
    <col min="8465" max="8465" width="18.85546875" style="3" customWidth="1"/>
    <col min="8466" max="8466" width="15.28515625" style="3" customWidth="1"/>
    <col min="8467" max="8467" width="8" style="3" customWidth="1"/>
    <col min="8468" max="8703" width="11.42578125" style="3"/>
    <col min="8704" max="8704" width="5.5703125" style="3" customWidth="1"/>
    <col min="8705" max="8706" width="8" style="3" customWidth="1"/>
    <col min="8707" max="8707" width="7.5703125" style="3" customWidth="1"/>
    <col min="8708" max="8708" width="9.5703125" style="3" customWidth="1"/>
    <col min="8709" max="8709" width="8.85546875" style="3" customWidth="1"/>
    <col min="8710" max="8710" width="8" style="3" customWidth="1"/>
    <col min="8711" max="8717" width="8.85546875" style="3" customWidth="1"/>
    <col min="8718" max="8720" width="6.28515625" style="3" customWidth="1"/>
    <col min="8721" max="8721" width="18.85546875" style="3" customWidth="1"/>
    <col min="8722" max="8722" width="15.28515625" style="3" customWidth="1"/>
    <col min="8723" max="8723" width="8" style="3" customWidth="1"/>
    <col min="8724" max="8959" width="11.42578125" style="3"/>
    <col min="8960" max="8960" width="5.5703125" style="3" customWidth="1"/>
    <col min="8961" max="8962" width="8" style="3" customWidth="1"/>
    <col min="8963" max="8963" width="7.5703125" style="3" customWidth="1"/>
    <col min="8964" max="8964" width="9.5703125" style="3" customWidth="1"/>
    <col min="8965" max="8965" width="8.85546875" style="3" customWidth="1"/>
    <col min="8966" max="8966" width="8" style="3" customWidth="1"/>
    <col min="8967" max="8973" width="8.85546875" style="3" customWidth="1"/>
    <col min="8974" max="8976" width="6.28515625" style="3" customWidth="1"/>
    <col min="8977" max="8977" width="18.85546875" style="3" customWidth="1"/>
    <col min="8978" max="8978" width="15.28515625" style="3" customWidth="1"/>
    <col min="8979" max="8979" width="8" style="3" customWidth="1"/>
    <col min="8980" max="9215" width="11.42578125" style="3"/>
    <col min="9216" max="9216" width="5.5703125" style="3" customWidth="1"/>
    <col min="9217" max="9218" width="8" style="3" customWidth="1"/>
    <col min="9219" max="9219" width="7.5703125" style="3" customWidth="1"/>
    <col min="9220" max="9220" width="9.5703125" style="3" customWidth="1"/>
    <col min="9221" max="9221" width="8.85546875" style="3" customWidth="1"/>
    <col min="9222" max="9222" width="8" style="3" customWidth="1"/>
    <col min="9223" max="9229" width="8.85546875" style="3" customWidth="1"/>
    <col min="9230" max="9232" width="6.28515625" style="3" customWidth="1"/>
    <col min="9233" max="9233" width="18.85546875" style="3" customWidth="1"/>
    <col min="9234" max="9234" width="15.28515625" style="3" customWidth="1"/>
    <col min="9235" max="9235" width="8" style="3" customWidth="1"/>
    <col min="9236" max="9471" width="11.42578125" style="3"/>
    <col min="9472" max="9472" width="5.5703125" style="3" customWidth="1"/>
    <col min="9473" max="9474" width="8" style="3" customWidth="1"/>
    <col min="9475" max="9475" width="7.5703125" style="3" customWidth="1"/>
    <col min="9476" max="9476" width="9.5703125" style="3" customWidth="1"/>
    <col min="9477" max="9477" width="8.85546875" style="3" customWidth="1"/>
    <col min="9478" max="9478" width="8" style="3" customWidth="1"/>
    <col min="9479" max="9485" width="8.85546875" style="3" customWidth="1"/>
    <col min="9486" max="9488" width="6.28515625" style="3" customWidth="1"/>
    <col min="9489" max="9489" width="18.85546875" style="3" customWidth="1"/>
    <col min="9490" max="9490" width="15.28515625" style="3" customWidth="1"/>
    <col min="9491" max="9491" width="8" style="3" customWidth="1"/>
    <col min="9492" max="9727" width="11.42578125" style="3"/>
    <col min="9728" max="9728" width="5.5703125" style="3" customWidth="1"/>
    <col min="9729" max="9730" width="8" style="3" customWidth="1"/>
    <col min="9731" max="9731" width="7.5703125" style="3" customWidth="1"/>
    <col min="9732" max="9732" width="9.5703125" style="3" customWidth="1"/>
    <col min="9733" max="9733" width="8.85546875" style="3" customWidth="1"/>
    <col min="9734" max="9734" width="8" style="3" customWidth="1"/>
    <col min="9735" max="9741" width="8.85546875" style="3" customWidth="1"/>
    <col min="9742" max="9744" width="6.28515625" style="3" customWidth="1"/>
    <col min="9745" max="9745" width="18.85546875" style="3" customWidth="1"/>
    <col min="9746" max="9746" width="15.28515625" style="3" customWidth="1"/>
    <col min="9747" max="9747" width="8" style="3" customWidth="1"/>
    <col min="9748" max="9983" width="11.42578125" style="3"/>
    <col min="9984" max="9984" width="5.5703125" style="3" customWidth="1"/>
    <col min="9985" max="9986" width="8" style="3" customWidth="1"/>
    <col min="9987" max="9987" width="7.5703125" style="3" customWidth="1"/>
    <col min="9988" max="9988" width="9.5703125" style="3" customWidth="1"/>
    <col min="9989" max="9989" width="8.85546875" style="3" customWidth="1"/>
    <col min="9990" max="9990" width="8" style="3" customWidth="1"/>
    <col min="9991" max="9997" width="8.85546875" style="3" customWidth="1"/>
    <col min="9998" max="10000" width="6.28515625" style="3" customWidth="1"/>
    <col min="10001" max="10001" width="18.85546875" style="3" customWidth="1"/>
    <col min="10002" max="10002" width="15.28515625" style="3" customWidth="1"/>
    <col min="10003" max="10003" width="8" style="3" customWidth="1"/>
    <col min="10004" max="10239" width="11.42578125" style="3"/>
    <col min="10240" max="10240" width="5.5703125" style="3" customWidth="1"/>
    <col min="10241" max="10242" width="8" style="3" customWidth="1"/>
    <col min="10243" max="10243" width="7.5703125" style="3" customWidth="1"/>
    <col min="10244" max="10244" width="9.5703125" style="3" customWidth="1"/>
    <col min="10245" max="10245" width="8.85546875" style="3" customWidth="1"/>
    <col min="10246" max="10246" width="8" style="3" customWidth="1"/>
    <col min="10247" max="10253" width="8.85546875" style="3" customWidth="1"/>
    <col min="10254" max="10256" width="6.28515625" style="3" customWidth="1"/>
    <col min="10257" max="10257" width="18.85546875" style="3" customWidth="1"/>
    <col min="10258" max="10258" width="15.28515625" style="3" customWidth="1"/>
    <col min="10259" max="10259" width="8" style="3" customWidth="1"/>
    <col min="10260" max="10495" width="11.42578125" style="3"/>
    <col min="10496" max="10496" width="5.5703125" style="3" customWidth="1"/>
    <col min="10497" max="10498" width="8" style="3" customWidth="1"/>
    <col min="10499" max="10499" width="7.5703125" style="3" customWidth="1"/>
    <col min="10500" max="10500" width="9.5703125" style="3" customWidth="1"/>
    <col min="10501" max="10501" width="8.85546875" style="3" customWidth="1"/>
    <col min="10502" max="10502" width="8" style="3" customWidth="1"/>
    <col min="10503" max="10509" width="8.85546875" style="3" customWidth="1"/>
    <col min="10510" max="10512" width="6.28515625" style="3" customWidth="1"/>
    <col min="10513" max="10513" width="18.85546875" style="3" customWidth="1"/>
    <col min="10514" max="10514" width="15.28515625" style="3" customWidth="1"/>
    <col min="10515" max="10515" width="8" style="3" customWidth="1"/>
    <col min="10516" max="10751" width="11.42578125" style="3"/>
    <col min="10752" max="10752" width="5.5703125" style="3" customWidth="1"/>
    <col min="10753" max="10754" width="8" style="3" customWidth="1"/>
    <col min="10755" max="10755" width="7.5703125" style="3" customWidth="1"/>
    <col min="10756" max="10756" width="9.5703125" style="3" customWidth="1"/>
    <col min="10757" max="10757" width="8.85546875" style="3" customWidth="1"/>
    <col min="10758" max="10758" width="8" style="3" customWidth="1"/>
    <col min="10759" max="10765" width="8.85546875" style="3" customWidth="1"/>
    <col min="10766" max="10768" width="6.28515625" style="3" customWidth="1"/>
    <col min="10769" max="10769" width="18.85546875" style="3" customWidth="1"/>
    <col min="10770" max="10770" width="15.28515625" style="3" customWidth="1"/>
    <col min="10771" max="10771" width="8" style="3" customWidth="1"/>
    <col min="10772" max="11007" width="11.42578125" style="3"/>
    <col min="11008" max="11008" width="5.5703125" style="3" customWidth="1"/>
    <col min="11009" max="11010" width="8" style="3" customWidth="1"/>
    <col min="11011" max="11011" width="7.5703125" style="3" customWidth="1"/>
    <col min="11012" max="11012" width="9.5703125" style="3" customWidth="1"/>
    <col min="11013" max="11013" width="8.85546875" style="3" customWidth="1"/>
    <col min="11014" max="11014" width="8" style="3" customWidth="1"/>
    <col min="11015" max="11021" width="8.85546875" style="3" customWidth="1"/>
    <col min="11022" max="11024" width="6.28515625" style="3" customWidth="1"/>
    <col min="11025" max="11025" width="18.85546875" style="3" customWidth="1"/>
    <col min="11026" max="11026" width="15.28515625" style="3" customWidth="1"/>
    <col min="11027" max="11027" width="8" style="3" customWidth="1"/>
    <col min="11028" max="11263" width="11.42578125" style="3"/>
    <col min="11264" max="11264" width="5.5703125" style="3" customWidth="1"/>
    <col min="11265" max="11266" width="8" style="3" customWidth="1"/>
    <col min="11267" max="11267" width="7.5703125" style="3" customWidth="1"/>
    <col min="11268" max="11268" width="9.5703125" style="3" customWidth="1"/>
    <col min="11269" max="11269" width="8.85546875" style="3" customWidth="1"/>
    <col min="11270" max="11270" width="8" style="3" customWidth="1"/>
    <col min="11271" max="11277" width="8.85546875" style="3" customWidth="1"/>
    <col min="11278" max="11280" width="6.28515625" style="3" customWidth="1"/>
    <col min="11281" max="11281" width="18.85546875" style="3" customWidth="1"/>
    <col min="11282" max="11282" width="15.28515625" style="3" customWidth="1"/>
    <col min="11283" max="11283" width="8" style="3" customWidth="1"/>
    <col min="11284" max="11519" width="11.42578125" style="3"/>
    <col min="11520" max="11520" width="5.5703125" style="3" customWidth="1"/>
    <col min="11521" max="11522" width="8" style="3" customWidth="1"/>
    <col min="11523" max="11523" width="7.5703125" style="3" customWidth="1"/>
    <col min="11524" max="11524" width="9.5703125" style="3" customWidth="1"/>
    <col min="11525" max="11525" width="8.85546875" style="3" customWidth="1"/>
    <col min="11526" max="11526" width="8" style="3" customWidth="1"/>
    <col min="11527" max="11533" width="8.85546875" style="3" customWidth="1"/>
    <col min="11534" max="11536" width="6.28515625" style="3" customWidth="1"/>
    <col min="11537" max="11537" width="18.85546875" style="3" customWidth="1"/>
    <col min="11538" max="11538" width="15.28515625" style="3" customWidth="1"/>
    <col min="11539" max="11539" width="8" style="3" customWidth="1"/>
    <col min="11540" max="11775" width="11.42578125" style="3"/>
    <col min="11776" max="11776" width="5.5703125" style="3" customWidth="1"/>
    <col min="11777" max="11778" width="8" style="3" customWidth="1"/>
    <col min="11779" max="11779" width="7.5703125" style="3" customWidth="1"/>
    <col min="11780" max="11780" width="9.5703125" style="3" customWidth="1"/>
    <col min="11781" max="11781" width="8.85546875" style="3" customWidth="1"/>
    <col min="11782" max="11782" width="8" style="3" customWidth="1"/>
    <col min="11783" max="11789" width="8.85546875" style="3" customWidth="1"/>
    <col min="11790" max="11792" width="6.28515625" style="3" customWidth="1"/>
    <col min="11793" max="11793" width="18.85546875" style="3" customWidth="1"/>
    <col min="11794" max="11794" width="15.28515625" style="3" customWidth="1"/>
    <col min="11795" max="11795" width="8" style="3" customWidth="1"/>
    <col min="11796" max="12031" width="11.42578125" style="3"/>
    <col min="12032" max="12032" width="5.5703125" style="3" customWidth="1"/>
    <col min="12033" max="12034" width="8" style="3" customWidth="1"/>
    <col min="12035" max="12035" width="7.5703125" style="3" customWidth="1"/>
    <col min="12036" max="12036" width="9.5703125" style="3" customWidth="1"/>
    <col min="12037" max="12037" width="8.85546875" style="3" customWidth="1"/>
    <col min="12038" max="12038" width="8" style="3" customWidth="1"/>
    <col min="12039" max="12045" width="8.85546875" style="3" customWidth="1"/>
    <col min="12046" max="12048" width="6.28515625" style="3" customWidth="1"/>
    <col min="12049" max="12049" width="18.85546875" style="3" customWidth="1"/>
    <col min="12050" max="12050" width="15.28515625" style="3" customWidth="1"/>
    <col min="12051" max="12051" width="8" style="3" customWidth="1"/>
    <col min="12052" max="12287" width="11.42578125" style="3"/>
    <col min="12288" max="12288" width="5.5703125" style="3" customWidth="1"/>
    <col min="12289" max="12290" width="8" style="3" customWidth="1"/>
    <col min="12291" max="12291" width="7.5703125" style="3" customWidth="1"/>
    <col min="12292" max="12292" width="9.5703125" style="3" customWidth="1"/>
    <col min="12293" max="12293" width="8.85546875" style="3" customWidth="1"/>
    <col min="12294" max="12294" width="8" style="3" customWidth="1"/>
    <col min="12295" max="12301" width="8.85546875" style="3" customWidth="1"/>
    <col min="12302" max="12304" width="6.28515625" style="3" customWidth="1"/>
    <col min="12305" max="12305" width="18.85546875" style="3" customWidth="1"/>
    <col min="12306" max="12306" width="15.28515625" style="3" customWidth="1"/>
    <col min="12307" max="12307" width="8" style="3" customWidth="1"/>
    <col min="12308" max="12543" width="11.42578125" style="3"/>
    <col min="12544" max="12544" width="5.5703125" style="3" customWidth="1"/>
    <col min="12545" max="12546" width="8" style="3" customWidth="1"/>
    <col min="12547" max="12547" width="7.5703125" style="3" customWidth="1"/>
    <col min="12548" max="12548" width="9.5703125" style="3" customWidth="1"/>
    <col min="12549" max="12549" width="8.85546875" style="3" customWidth="1"/>
    <col min="12550" max="12550" width="8" style="3" customWidth="1"/>
    <col min="12551" max="12557" width="8.85546875" style="3" customWidth="1"/>
    <col min="12558" max="12560" width="6.28515625" style="3" customWidth="1"/>
    <col min="12561" max="12561" width="18.85546875" style="3" customWidth="1"/>
    <col min="12562" max="12562" width="15.28515625" style="3" customWidth="1"/>
    <col min="12563" max="12563" width="8" style="3" customWidth="1"/>
    <col min="12564" max="12799" width="11.42578125" style="3"/>
    <col min="12800" max="12800" width="5.5703125" style="3" customWidth="1"/>
    <col min="12801" max="12802" width="8" style="3" customWidth="1"/>
    <col min="12803" max="12803" width="7.5703125" style="3" customWidth="1"/>
    <col min="12804" max="12804" width="9.5703125" style="3" customWidth="1"/>
    <col min="12805" max="12805" width="8.85546875" style="3" customWidth="1"/>
    <col min="12806" max="12806" width="8" style="3" customWidth="1"/>
    <col min="12807" max="12813" width="8.85546875" style="3" customWidth="1"/>
    <col min="12814" max="12816" width="6.28515625" style="3" customWidth="1"/>
    <col min="12817" max="12817" width="18.85546875" style="3" customWidth="1"/>
    <col min="12818" max="12818" width="15.28515625" style="3" customWidth="1"/>
    <col min="12819" max="12819" width="8" style="3" customWidth="1"/>
    <col min="12820" max="13055" width="11.42578125" style="3"/>
    <col min="13056" max="13056" width="5.5703125" style="3" customWidth="1"/>
    <col min="13057" max="13058" width="8" style="3" customWidth="1"/>
    <col min="13059" max="13059" width="7.5703125" style="3" customWidth="1"/>
    <col min="13060" max="13060" width="9.5703125" style="3" customWidth="1"/>
    <col min="13061" max="13061" width="8.85546875" style="3" customWidth="1"/>
    <col min="13062" max="13062" width="8" style="3" customWidth="1"/>
    <col min="13063" max="13069" width="8.85546875" style="3" customWidth="1"/>
    <col min="13070" max="13072" width="6.28515625" style="3" customWidth="1"/>
    <col min="13073" max="13073" width="18.85546875" style="3" customWidth="1"/>
    <col min="13074" max="13074" width="15.28515625" style="3" customWidth="1"/>
    <col min="13075" max="13075" width="8" style="3" customWidth="1"/>
    <col min="13076" max="13311" width="11.42578125" style="3"/>
    <col min="13312" max="13312" width="5.5703125" style="3" customWidth="1"/>
    <col min="13313" max="13314" width="8" style="3" customWidth="1"/>
    <col min="13315" max="13315" width="7.5703125" style="3" customWidth="1"/>
    <col min="13316" max="13316" width="9.5703125" style="3" customWidth="1"/>
    <col min="13317" max="13317" width="8.85546875" style="3" customWidth="1"/>
    <col min="13318" max="13318" width="8" style="3" customWidth="1"/>
    <col min="13319" max="13325" width="8.85546875" style="3" customWidth="1"/>
    <col min="13326" max="13328" width="6.28515625" style="3" customWidth="1"/>
    <col min="13329" max="13329" width="18.85546875" style="3" customWidth="1"/>
    <col min="13330" max="13330" width="15.28515625" style="3" customWidth="1"/>
    <col min="13331" max="13331" width="8" style="3" customWidth="1"/>
    <col min="13332" max="13567" width="11.42578125" style="3"/>
    <col min="13568" max="13568" width="5.5703125" style="3" customWidth="1"/>
    <col min="13569" max="13570" width="8" style="3" customWidth="1"/>
    <col min="13571" max="13571" width="7.5703125" style="3" customWidth="1"/>
    <col min="13572" max="13572" width="9.5703125" style="3" customWidth="1"/>
    <col min="13573" max="13573" width="8.85546875" style="3" customWidth="1"/>
    <col min="13574" max="13574" width="8" style="3" customWidth="1"/>
    <col min="13575" max="13581" width="8.85546875" style="3" customWidth="1"/>
    <col min="13582" max="13584" width="6.28515625" style="3" customWidth="1"/>
    <col min="13585" max="13585" width="18.85546875" style="3" customWidth="1"/>
    <col min="13586" max="13586" width="15.28515625" style="3" customWidth="1"/>
    <col min="13587" max="13587" width="8" style="3" customWidth="1"/>
    <col min="13588" max="13823" width="11.42578125" style="3"/>
    <col min="13824" max="13824" width="5.5703125" style="3" customWidth="1"/>
    <col min="13825" max="13826" width="8" style="3" customWidth="1"/>
    <col min="13827" max="13827" width="7.5703125" style="3" customWidth="1"/>
    <col min="13828" max="13828" width="9.5703125" style="3" customWidth="1"/>
    <col min="13829" max="13829" width="8.85546875" style="3" customWidth="1"/>
    <col min="13830" max="13830" width="8" style="3" customWidth="1"/>
    <col min="13831" max="13837" width="8.85546875" style="3" customWidth="1"/>
    <col min="13838" max="13840" width="6.28515625" style="3" customWidth="1"/>
    <col min="13841" max="13841" width="18.85546875" style="3" customWidth="1"/>
    <col min="13842" max="13842" width="15.28515625" style="3" customWidth="1"/>
    <col min="13843" max="13843" width="8" style="3" customWidth="1"/>
    <col min="13844" max="14079" width="11.42578125" style="3"/>
    <col min="14080" max="14080" width="5.5703125" style="3" customWidth="1"/>
    <col min="14081" max="14082" width="8" style="3" customWidth="1"/>
    <col min="14083" max="14083" width="7.5703125" style="3" customWidth="1"/>
    <col min="14084" max="14084" width="9.5703125" style="3" customWidth="1"/>
    <col min="14085" max="14085" width="8.85546875" style="3" customWidth="1"/>
    <col min="14086" max="14086" width="8" style="3" customWidth="1"/>
    <col min="14087" max="14093" width="8.85546875" style="3" customWidth="1"/>
    <col min="14094" max="14096" width="6.28515625" style="3" customWidth="1"/>
    <col min="14097" max="14097" width="18.85546875" style="3" customWidth="1"/>
    <col min="14098" max="14098" width="15.28515625" style="3" customWidth="1"/>
    <col min="14099" max="14099" width="8" style="3" customWidth="1"/>
    <col min="14100" max="14335" width="11.42578125" style="3"/>
    <col min="14336" max="14336" width="5.5703125" style="3" customWidth="1"/>
    <col min="14337" max="14338" width="8" style="3" customWidth="1"/>
    <col min="14339" max="14339" width="7.5703125" style="3" customWidth="1"/>
    <col min="14340" max="14340" width="9.5703125" style="3" customWidth="1"/>
    <col min="14341" max="14341" width="8.85546875" style="3" customWidth="1"/>
    <col min="14342" max="14342" width="8" style="3" customWidth="1"/>
    <col min="14343" max="14349" width="8.85546875" style="3" customWidth="1"/>
    <col min="14350" max="14352" width="6.28515625" style="3" customWidth="1"/>
    <col min="14353" max="14353" width="18.85546875" style="3" customWidth="1"/>
    <col min="14354" max="14354" width="15.28515625" style="3" customWidth="1"/>
    <col min="14355" max="14355" width="8" style="3" customWidth="1"/>
    <col min="14356" max="14591" width="11.42578125" style="3"/>
    <col min="14592" max="14592" width="5.5703125" style="3" customWidth="1"/>
    <col min="14593" max="14594" width="8" style="3" customWidth="1"/>
    <col min="14595" max="14595" width="7.5703125" style="3" customWidth="1"/>
    <col min="14596" max="14596" width="9.5703125" style="3" customWidth="1"/>
    <col min="14597" max="14597" width="8.85546875" style="3" customWidth="1"/>
    <col min="14598" max="14598" width="8" style="3" customWidth="1"/>
    <col min="14599" max="14605" width="8.85546875" style="3" customWidth="1"/>
    <col min="14606" max="14608" width="6.28515625" style="3" customWidth="1"/>
    <col min="14609" max="14609" width="18.85546875" style="3" customWidth="1"/>
    <col min="14610" max="14610" width="15.28515625" style="3" customWidth="1"/>
    <col min="14611" max="14611" width="8" style="3" customWidth="1"/>
    <col min="14612" max="14847" width="11.42578125" style="3"/>
    <col min="14848" max="14848" width="5.5703125" style="3" customWidth="1"/>
    <col min="14849" max="14850" width="8" style="3" customWidth="1"/>
    <col min="14851" max="14851" width="7.5703125" style="3" customWidth="1"/>
    <col min="14852" max="14852" width="9.5703125" style="3" customWidth="1"/>
    <col min="14853" max="14853" width="8.85546875" style="3" customWidth="1"/>
    <col min="14854" max="14854" width="8" style="3" customWidth="1"/>
    <col min="14855" max="14861" width="8.85546875" style="3" customWidth="1"/>
    <col min="14862" max="14864" width="6.28515625" style="3" customWidth="1"/>
    <col min="14865" max="14865" width="18.85546875" style="3" customWidth="1"/>
    <col min="14866" max="14866" width="15.28515625" style="3" customWidth="1"/>
    <col min="14867" max="14867" width="8" style="3" customWidth="1"/>
    <col min="14868" max="15103" width="11.42578125" style="3"/>
    <col min="15104" max="15104" width="5.5703125" style="3" customWidth="1"/>
    <col min="15105" max="15106" width="8" style="3" customWidth="1"/>
    <col min="15107" max="15107" width="7.5703125" style="3" customWidth="1"/>
    <col min="15108" max="15108" width="9.5703125" style="3" customWidth="1"/>
    <col min="15109" max="15109" width="8.85546875" style="3" customWidth="1"/>
    <col min="15110" max="15110" width="8" style="3" customWidth="1"/>
    <col min="15111" max="15117" width="8.85546875" style="3" customWidth="1"/>
    <col min="15118" max="15120" width="6.28515625" style="3" customWidth="1"/>
    <col min="15121" max="15121" width="18.85546875" style="3" customWidth="1"/>
    <col min="15122" max="15122" width="15.28515625" style="3" customWidth="1"/>
    <col min="15123" max="15123" width="8" style="3" customWidth="1"/>
    <col min="15124" max="15359" width="11.42578125" style="3"/>
    <col min="15360" max="15360" width="5.5703125" style="3" customWidth="1"/>
    <col min="15361" max="15362" width="8" style="3" customWidth="1"/>
    <col min="15363" max="15363" width="7.5703125" style="3" customWidth="1"/>
    <col min="15364" max="15364" width="9.5703125" style="3" customWidth="1"/>
    <col min="15365" max="15365" width="8.85546875" style="3" customWidth="1"/>
    <col min="15366" max="15366" width="8" style="3" customWidth="1"/>
    <col min="15367" max="15373" width="8.85546875" style="3" customWidth="1"/>
    <col min="15374" max="15376" width="6.28515625" style="3" customWidth="1"/>
    <col min="15377" max="15377" width="18.85546875" style="3" customWidth="1"/>
    <col min="15378" max="15378" width="15.28515625" style="3" customWidth="1"/>
    <col min="15379" max="15379" width="8" style="3" customWidth="1"/>
    <col min="15380" max="15615" width="11.42578125" style="3"/>
    <col min="15616" max="15616" width="5.5703125" style="3" customWidth="1"/>
    <col min="15617" max="15618" width="8" style="3" customWidth="1"/>
    <col min="15619" max="15619" width="7.5703125" style="3" customWidth="1"/>
    <col min="15620" max="15620" width="9.5703125" style="3" customWidth="1"/>
    <col min="15621" max="15621" width="8.85546875" style="3" customWidth="1"/>
    <col min="15622" max="15622" width="8" style="3" customWidth="1"/>
    <col min="15623" max="15629" width="8.85546875" style="3" customWidth="1"/>
    <col min="15630" max="15632" width="6.28515625" style="3" customWidth="1"/>
    <col min="15633" max="15633" width="18.85546875" style="3" customWidth="1"/>
    <col min="15634" max="15634" width="15.28515625" style="3" customWidth="1"/>
    <col min="15635" max="15635" width="8" style="3" customWidth="1"/>
    <col min="15636" max="15871" width="11.42578125" style="3"/>
    <col min="15872" max="15872" width="5.5703125" style="3" customWidth="1"/>
    <col min="15873" max="15874" width="8" style="3" customWidth="1"/>
    <col min="15875" max="15875" width="7.5703125" style="3" customWidth="1"/>
    <col min="15876" max="15876" width="9.5703125" style="3" customWidth="1"/>
    <col min="15877" max="15877" width="8.85546875" style="3" customWidth="1"/>
    <col min="15878" max="15878" width="8" style="3" customWidth="1"/>
    <col min="15879" max="15885" width="8.85546875" style="3" customWidth="1"/>
    <col min="15886" max="15888" width="6.28515625" style="3" customWidth="1"/>
    <col min="15889" max="15889" width="18.85546875" style="3" customWidth="1"/>
    <col min="15890" max="15890" width="15.28515625" style="3" customWidth="1"/>
    <col min="15891" max="15891" width="8" style="3" customWidth="1"/>
    <col min="15892" max="16127" width="11.42578125" style="3"/>
    <col min="16128" max="16128" width="5.5703125" style="3" customWidth="1"/>
    <col min="16129" max="16130" width="8" style="3" customWidth="1"/>
    <col min="16131" max="16131" width="7.5703125" style="3" customWidth="1"/>
    <col min="16132" max="16132" width="9.5703125" style="3" customWidth="1"/>
    <col min="16133" max="16133" width="8.85546875" style="3" customWidth="1"/>
    <col min="16134" max="16134" width="8" style="3" customWidth="1"/>
    <col min="16135" max="16141" width="8.85546875" style="3" customWidth="1"/>
    <col min="16142" max="16144" width="6.28515625" style="3" customWidth="1"/>
    <col min="16145" max="16145" width="18.85546875" style="3" customWidth="1"/>
    <col min="16146" max="16146" width="15.28515625" style="3" customWidth="1"/>
    <col min="16147" max="16147" width="8" style="3" customWidth="1"/>
    <col min="16148" max="16384" width="11.42578125" style="3"/>
  </cols>
  <sheetData>
    <row r="1" spans="1:18" ht="18" customHeight="1" x14ac:dyDescent="0.2">
      <c r="A1" s="193" t="s">
        <v>64</v>
      </c>
      <c r="B1" s="194"/>
      <c r="C1" s="194"/>
      <c r="D1" s="194"/>
      <c r="E1" s="194"/>
      <c r="F1" s="194"/>
      <c r="G1" s="194"/>
      <c r="H1" s="194"/>
      <c r="I1" s="194"/>
      <c r="J1" s="194"/>
      <c r="K1" s="194"/>
      <c r="L1" s="194"/>
      <c r="M1" s="194"/>
      <c r="N1" s="194"/>
      <c r="O1" s="194"/>
      <c r="P1" s="194"/>
      <c r="Q1" s="195"/>
    </row>
    <row r="2" spans="1:18" ht="12.75" customHeight="1" x14ac:dyDescent="0.2">
      <c r="A2" s="10"/>
      <c r="B2" s="10"/>
      <c r="C2" s="11"/>
      <c r="D2" s="11"/>
      <c r="E2" s="12"/>
      <c r="F2" s="12"/>
      <c r="G2" s="12"/>
      <c r="H2" s="12"/>
      <c r="I2" s="12"/>
      <c r="J2" s="12"/>
      <c r="K2" s="12"/>
      <c r="L2" s="12"/>
      <c r="M2" s="12"/>
      <c r="N2" s="12"/>
      <c r="O2" s="12"/>
      <c r="P2" s="12"/>
      <c r="Q2" s="12"/>
    </row>
    <row r="3" spans="1:18" ht="13.5" customHeight="1" x14ac:dyDescent="0.2">
      <c r="A3" s="129" t="s">
        <v>5</v>
      </c>
      <c r="B3" s="196"/>
      <c r="C3" s="196"/>
      <c r="D3" s="196"/>
      <c r="E3" s="196"/>
      <c r="F3" s="196"/>
      <c r="G3" s="196"/>
      <c r="H3" s="196"/>
      <c r="I3" s="196"/>
      <c r="J3" s="196"/>
      <c r="K3" s="196"/>
      <c r="L3" s="196"/>
      <c r="M3" s="196"/>
      <c r="N3" s="196"/>
      <c r="O3" s="196"/>
      <c r="P3" s="196"/>
      <c r="Q3" s="196"/>
      <c r="R3" s="4"/>
    </row>
    <row r="4" spans="1:18" ht="6.6" customHeight="1" x14ac:dyDescent="0.2">
      <c r="A4" s="183"/>
      <c r="B4" s="183"/>
      <c r="C4" s="183"/>
      <c r="D4" s="183"/>
      <c r="E4" s="183"/>
      <c r="F4" s="183"/>
      <c r="G4" s="183"/>
      <c r="H4" s="183"/>
      <c r="I4" s="183"/>
      <c r="J4" s="183"/>
      <c r="K4" s="183"/>
      <c r="L4" s="183"/>
      <c r="M4" s="183"/>
      <c r="N4" s="183"/>
      <c r="O4" s="183"/>
      <c r="P4" s="183"/>
      <c r="Q4" s="183"/>
      <c r="R4" s="4"/>
    </row>
    <row r="5" spans="1:18" ht="27.75" customHeight="1" x14ac:dyDescent="0.2">
      <c r="A5" s="192" t="s">
        <v>248</v>
      </c>
      <c r="B5" s="192"/>
      <c r="C5" s="192"/>
      <c r="D5" s="192"/>
      <c r="E5" s="192"/>
      <c r="F5" s="192"/>
      <c r="G5" s="192"/>
      <c r="H5" s="192"/>
      <c r="I5" s="192"/>
      <c r="J5" s="192"/>
      <c r="K5" s="192"/>
      <c r="L5" s="192"/>
      <c r="M5" s="192"/>
      <c r="N5" s="192"/>
      <c r="O5" s="192"/>
      <c r="P5" s="192"/>
      <c r="Q5" s="192"/>
      <c r="R5" s="4"/>
    </row>
    <row r="6" spans="1:18" ht="19.5" customHeight="1" x14ac:dyDescent="0.2">
      <c r="A6" s="192" t="s">
        <v>249</v>
      </c>
      <c r="B6" s="192"/>
      <c r="C6" s="192"/>
      <c r="D6" s="192"/>
      <c r="E6" s="192"/>
      <c r="F6" s="192"/>
      <c r="G6" s="192"/>
      <c r="H6" s="192"/>
      <c r="I6" s="192"/>
      <c r="J6" s="192"/>
      <c r="K6" s="192"/>
      <c r="L6" s="192"/>
      <c r="M6" s="192"/>
      <c r="N6" s="192"/>
      <c r="O6" s="192"/>
      <c r="P6" s="192"/>
      <c r="Q6" s="192"/>
      <c r="R6" s="4"/>
    </row>
    <row r="7" spans="1:18" ht="13.5" customHeight="1" x14ac:dyDescent="0.2">
      <c r="R7" s="4"/>
    </row>
    <row r="8" spans="1:18" ht="6.6" customHeight="1" x14ac:dyDescent="0.2">
      <c r="A8" s="192"/>
      <c r="B8" s="192"/>
      <c r="C8" s="192"/>
      <c r="D8" s="192"/>
      <c r="E8" s="192"/>
      <c r="F8" s="192"/>
      <c r="G8" s="192"/>
      <c r="H8" s="192"/>
      <c r="I8" s="192"/>
      <c r="J8" s="192"/>
      <c r="K8" s="192"/>
      <c r="L8" s="192"/>
      <c r="M8" s="192"/>
      <c r="N8" s="192"/>
      <c r="O8" s="192"/>
      <c r="P8" s="192"/>
      <c r="Q8" s="192"/>
      <c r="R8" s="4"/>
    </row>
    <row r="9" spans="1:18" ht="13.5" customHeight="1" x14ac:dyDescent="0.2">
      <c r="A9" s="192" t="s">
        <v>250</v>
      </c>
      <c r="B9" s="192"/>
      <c r="C9" s="192"/>
      <c r="D9" s="192"/>
      <c r="E9" s="192"/>
      <c r="F9" s="192"/>
      <c r="G9" s="192"/>
      <c r="H9" s="192"/>
      <c r="I9" s="192"/>
      <c r="J9" s="192"/>
      <c r="K9" s="192"/>
      <c r="L9" s="192"/>
      <c r="M9" s="192"/>
      <c r="N9" s="192"/>
      <c r="O9" s="192"/>
      <c r="P9" s="192"/>
      <c r="Q9" s="192"/>
      <c r="R9" s="4"/>
    </row>
    <row r="10" spans="1:18" ht="6.6" customHeight="1" x14ac:dyDescent="0.2">
      <c r="A10" s="192"/>
      <c r="B10" s="192"/>
      <c r="C10" s="192"/>
      <c r="D10" s="192"/>
      <c r="E10" s="192"/>
      <c r="F10" s="192"/>
      <c r="G10" s="192"/>
      <c r="H10" s="192"/>
      <c r="I10" s="192"/>
      <c r="J10" s="192"/>
      <c r="K10" s="192"/>
      <c r="L10" s="192"/>
      <c r="M10" s="192"/>
      <c r="N10" s="192"/>
      <c r="O10" s="192"/>
      <c r="P10" s="192"/>
      <c r="Q10" s="192"/>
      <c r="R10" s="4"/>
    </row>
    <row r="11" spans="1:18" ht="13.5" customHeight="1" x14ac:dyDescent="0.2">
      <c r="A11" s="192" t="s">
        <v>251</v>
      </c>
      <c r="B11" s="192"/>
      <c r="C11" s="192"/>
      <c r="D11" s="192"/>
      <c r="E11" s="192"/>
      <c r="F11" s="192"/>
      <c r="G11" s="192"/>
      <c r="H11" s="192"/>
      <c r="I11" s="192"/>
      <c r="J11" s="192"/>
      <c r="K11" s="192"/>
      <c r="L11" s="192"/>
      <c r="M11" s="192"/>
      <c r="N11" s="192"/>
      <c r="O11" s="192"/>
      <c r="P11" s="192"/>
      <c r="Q11" s="192"/>
      <c r="R11" s="4"/>
    </row>
    <row r="12" spans="1:18" ht="6.6" customHeight="1" x14ac:dyDescent="0.2">
      <c r="A12" s="192"/>
      <c r="B12" s="192"/>
      <c r="C12" s="192"/>
      <c r="D12" s="192"/>
      <c r="E12" s="192"/>
      <c r="F12" s="192"/>
      <c r="G12" s="192"/>
      <c r="H12" s="192"/>
      <c r="I12" s="192"/>
      <c r="J12" s="192"/>
      <c r="K12" s="192"/>
      <c r="L12" s="192"/>
      <c r="M12" s="192"/>
      <c r="N12" s="192"/>
      <c r="O12" s="192"/>
      <c r="P12" s="192"/>
      <c r="Q12" s="192"/>
      <c r="R12" s="4"/>
    </row>
    <row r="13" spans="1:18" ht="13.5" customHeight="1" x14ac:dyDescent="0.2">
      <c r="A13" s="192" t="s">
        <v>252</v>
      </c>
      <c r="B13" s="192"/>
      <c r="C13" s="192"/>
      <c r="D13" s="192"/>
      <c r="E13" s="192"/>
      <c r="F13" s="192"/>
      <c r="G13" s="192"/>
      <c r="H13" s="192"/>
      <c r="I13" s="192"/>
      <c r="J13" s="192"/>
      <c r="K13" s="192"/>
      <c r="L13" s="192"/>
      <c r="M13" s="192"/>
      <c r="N13" s="192"/>
      <c r="O13" s="192"/>
      <c r="P13" s="192"/>
      <c r="Q13" s="192"/>
      <c r="R13" s="4"/>
    </row>
    <row r="14" spans="1:18" ht="8.4499999999999993" customHeight="1" x14ac:dyDescent="0.2">
      <c r="A14" s="192"/>
      <c r="B14" s="192"/>
      <c r="C14" s="192"/>
      <c r="D14" s="192"/>
      <c r="E14" s="192"/>
      <c r="F14" s="192"/>
      <c r="G14" s="192"/>
      <c r="H14" s="192"/>
      <c r="I14" s="192"/>
      <c r="J14" s="192"/>
      <c r="K14" s="192"/>
      <c r="L14" s="192"/>
      <c r="M14" s="192"/>
      <c r="N14" s="192"/>
      <c r="O14" s="192"/>
      <c r="P14" s="192"/>
      <c r="Q14" s="192"/>
      <c r="R14" s="4"/>
    </row>
    <row r="15" spans="1:18" x14ac:dyDescent="0.2">
      <c r="A15" s="192" t="s">
        <v>253</v>
      </c>
      <c r="B15" s="192"/>
      <c r="C15" s="192"/>
      <c r="D15" s="192"/>
      <c r="E15" s="192"/>
      <c r="F15" s="192"/>
      <c r="G15" s="192"/>
      <c r="H15" s="192"/>
      <c r="I15" s="192"/>
      <c r="J15" s="192"/>
      <c r="K15" s="192"/>
      <c r="L15" s="192"/>
      <c r="M15" s="192"/>
      <c r="N15" s="192"/>
      <c r="O15" s="192"/>
      <c r="P15" s="192"/>
      <c r="Q15" s="192"/>
      <c r="R15" s="4"/>
    </row>
    <row r="16" spans="1:18" ht="6.6" customHeight="1" x14ac:dyDescent="0.2">
      <c r="A16" s="192"/>
      <c r="B16" s="192"/>
      <c r="C16" s="192"/>
      <c r="D16" s="192"/>
      <c r="E16" s="192"/>
      <c r="F16" s="192"/>
      <c r="G16" s="192"/>
      <c r="H16" s="192"/>
      <c r="I16" s="192"/>
      <c r="J16" s="192"/>
      <c r="K16" s="192"/>
      <c r="L16" s="192"/>
      <c r="M16" s="192"/>
      <c r="N16" s="192"/>
      <c r="O16" s="192"/>
      <c r="P16" s="192"/>
      <c r="Q16" s="192"/>
      <c r="R16" s="4"/>
    </row>
    <row r="17" spans="1:18" ht="31.5" customHeight="1" x14ac:dyDescent="0.2">
      <c r="A17" s="192" t="s">
        <v>254</v>
      </c>
      <c r="B17" s="192"/>
      <c r="C17" s="192"/>
      <c r="D17" s="192"/>
      <c r="E17" s="192"/>
      <c r="F17" s="192"/>
      <c r="G17" s="192"/>
      <c r="H17" s="192"/>
      <c r="I17" s="192"/>
      <c r="J17" s="192"/>
      <c r="K17" s="192"/>
      <c r="L17" s="192"/>
      <c r="M17" s="192"/>
      <c r="N17" s="192"/>
      <c r="O17" s="192"/>
      <c r="P17" s="192"/>
      <c r="Q17" s="192"/>
      <c r="R17" s="4"/>
    </row>
    <row r="18" spans="1:18" ht="31.5" customHeight="1" x14ac:dyDescent="0.2">
      <c r="A18" s="154" t="s">
        <v>255</v>
      </c>
      <c r="B18" s="197"/>
      <c r="C18" s="197"/>
      <c r="D18" s="197"/>
      <c r="E18" s="197"/>
      <c r="F18" s="197"/>
      <c r="G18" s="197"/>
      <c r="H18" s="197"/>
      <c r="I18" s="197"/>
      <c r="J18" s="197"/>
      <c r="K18" s="197"/>
      <c r="L18" s="197"/>
      <c r="M18" s="197"/>
      <c r="N18" s="197"/>
      <c r="O18" s="197"/>
      <c r="P18" s="197"/>
      <c r="Q18" s="197"/>
      <c r="R18" s="4"/>
    </row>
    <row r="19" spans="1:18" ht="31.5" customHeight="1" x14ac:dyDescent="0.2">
      <c r="A19" s="169" t="s">
        <v>256</v>
      </c>
      <c r="B19" s="169"/>
      <c r="C19" s="169"/>
      <c r="D19" s="169"/>
      <c r="E19" s="169"/>
      <c r="F19" s="169"/>
      <c r="G19" s="169"/>
      <c r="H19" s="169"/>
      <c r="I19" s="169"/>
      <c r="J19" s="169"/>
      <c r="K19" s="169"/>
      <c r="L19" s="169"/>
      <c r="M19" s="169"/>
      <c r="N19" s="169"/>
      <c r="O19" s="169"/>
      <c r="P19" s="169"/>
      <c r="Q19" s="169"/>
      <c r="R19" s="4"/>
    </row>
    <row r="20" spans="1:18" ht="31.5" customHeight="1" x14ac:dyDescent="0.2">
      <c r="A20" s="183" t="s">
        <v>257</v>
      </c>
      <c r="B20" s="156"/>
      <c r="C20" s="156"/>
      <c r="D20" s="156"/>
      <c r="E20" s="156"/>
      <c r="F20" s="156"/>
      <c r="G20" s="156"/>
      <c r="H20" s="156"/>
      <c r="I20" s="156"/>
      <c r="J20" s="156"/>
      <c r="K20" s="156"/>
      <c r="L20" s="156"/>
      <c r="M20" s="156"/>
      <c r="N20" s="156"/>
      <c r="O20" s="156"/>
      <c r="P20" s="156"/>
      <c r="Q20" s="156"/>
      <c r="R20" s="4"/>
    </row>
    <row r="21" spans="1:18" ht="31.5" customHeight="1" x14ac:dyDescent="0.2">
      <c r="A21" s="183" t="s">
        <v>258</v>
      </c>
      <c r="B21" s="183"/>
      <c r="C21" s="183"/>
      <c r="D21" s="183"/>
      <c r="E21" s="183"/>
      <c r="F21" s="183"/>
      <c r="G21" s="183"/>
      <c r="H21" s="183"/>
      <c r="I21" s="183"/>
      <c r="J21" s="183"/>
      <c r="K21" s="183"/>
      <c r="L21" s="183"/>
      <c r="M21" s="183"/>
      <c r="N21" s="183"/>
      <c r="O21" s="183"/>
      <c r="P21" s="183"/>
      <c r="Q21" s="183"/>
      <c r="R21" s="4"/>
    </row>
    <row r="22" spans="1:18" ht="31.5" customHeight="1" x14ac:dyDescent="0.2">
      <c r="A22" s="183" t="s">
        <v>259</v>
      </c>
      <c r="B22" s="183"/>
      <c r="C22" s="183"/>
      <c r="D22" s="183"/>
      <c r="E22" s="183"/>
      <c r="F22" s="183"/>
      <c r="G22" s="183"/>
      <c r="H22" s="183"/>
      <c r="I22" s="183"/>
      <c r="J22" s="183"/>
      <c r="K22" s="183"/>
      <c r="L22" s="183"/>
      <c r="M22" s="183"/>
      <c r="N22" s="183"/>
      <c r="O22" s="183"/>
      <c r="P22" s="183"/>
      <c r="Q22" s="183"/>
      <c r="R22" s="4"/>
    </row>
    <row r="23" spans="1:18" ht="24" customHeight="1" x14ac:dyDescent="0.2">
      <c r="A23" s="169" t="s">
        <v>260</v>
      </c>
      <c r="B23" s="169"/>
      <c r="C23" s="169"/>
      <c r="D23" s="169"/>
      <c r="E23" s="169"/>
      <c r="F23" s="169"/>
      <c r="G23" s="169"/>
      <c r="H23" s="169"/>
      <c r="I23" s="169"/>
      <c r="J23" s="169"/>
      <c r="K23" s="169"/>
      <c r="L23" s="169"/>
      <c r="M23" s="169"/>
      <c r="N23" s="169"/>
      <c r="O23" s="169"/>
      <c r="P23" s="169"/>
      <c r="Q23" s="169"/>
      <c r="R23" s="4"/>
    </row>
    <row r="24" spans="1:18" ht="31.5" customHeight="1" x14ac:dyDescent="0.2">
      <c r="A24" s="154" t="s">
        <v>261</v>
      </c>
      <c r="B24" s="154"/>
      <c r="C24" s="154"/>
      <c r="D24" s="154"/>
      <c r="E24" s="154"/>
      <c r="F24" s="154"/>
      <c r="G24" s="154"/>
      <c r="H24" s="154"/>
      <c r="I24" s="154"/>
      <c r="J24" s="154"/>
      <c r="K24" s="154"/>
      <c r="L24" s="154"/>
      <c r="M24" s="154"/>
      <c r="N24" s="154"/>
      <c r="O24" s="154"/>
      <c r="P24" s="154"/>
      <c r="Q24" s="154"/>
      <c r="R24" s="4"/>
    </row>
    <row r="25" spans="1:18" ht="19.5" customHeight="1" x14ac:dyDescent="0.2">
      <c r="A25" s="13" t="s">
        <v>262</v>
      </c>
      <c r="B25" s="13"/>
      <c r="C25" s="13"/>
      <c r="D25" s="13"/>
      <c r="E25" s="13"/>
      <c r="F25" s="13"/>
      <c r="G25" s="13"/>
      <c r="H25" s="13"/>
      <c r="I25" s="13"/>
      <c r="J25" s="13"/>
      <c r="K25" s="13"/>
      <c r="L25" s="13"/>
      <c r="M25" s="13"/>
      <c r="N25" s="13"/>
      <c r="O25" s="13"/>
      <c r="P25" s="13"/>
      <c r="Q25" s="13"/>
      <c r="R25" s="4"/>
    </row>
    <row r="26" spans="1:18" ht="23.25" customHeight="1" x14ac:dyDescent="0.2">
      <c r="A26" s="197" t="s">
        <v>263</v>
      </c>
      <c r="B26" s="197"/>
      <c r="C26" s="197"/>
      <c r="D26" s="197"/>
      <c r="E26" s="197"/>
      <c r="F26" s="197"/>
      <c r="G26" s="197"/>
      <c r="H26" s="197"/>
      <c r="I26" s="197"/>
      <c r="J26" s="197"/>
      <c r="K26" s="197"/>
      <c r="L26" s="197"/>
      <c r="M26" s="197"/>
      <c r="N26" s="197"/>
      <c r="O26" s="197"/>
      <c r="P26" s="197"/>
      <c r="Q26" s="197"/>
      <c r="R26" s="4"/>
    </row>
    <row r="27" spans="1:18" ht="22.5" customHeight="1" x14ac:dyDescent="0.2">
      <c r="A27" s="197" t="s">
        <v>264</v>
      </c>
      <c r="B27" s="197"/>
      <c r="C27" s="197"/>
      <c r="D27" s="197"/>
      <c r="E27" s="197"/>
      <c r="F27" s="197"/>
      <c r="G27" s="197"/>
      <c r="H27" s="197"/>
      <c r="I27" s="197"/>
      <c r="J27" s="197"/>
      <c r="K27" s="197"/>
      <c r="L27" s="197"/>
      <c r="M27" s="197"/>
      <c r="N27" s="197"/>
      <c r="O27" s="197"/>
      <c r="P27" s="197"/>
      <c r="Q27" s="197"/>
      <c r="R27" s="4"/>
    </row>
    <row r="28" spans="1:18" ht="22.5" customHeight="1" x14ac:dyDescent="0.2">
      <c r="A28" s="197" t="s">
        <v>265</v>
      </c>
      <c r="B28" s="197"/>
      <c r="C28" s="197"/>
      <c r="D28" s="197"/>
      <c r="E28" s="197"/>
      <c r="F28" s="197"/>
      <c r="G28" s="197"/>
      <c r="H28" s="197"/>
      <c r="I28" s="197"/>
      <c r="J28" s="197"/>
      <c r="K28" s="197"/>
      <c r="L28" s="197"/>
      <c r="M28" s="197"/>
      <c r="N28" s="197"/>
      <c r="O28" s="197"/>
      <c r="P28" s="197"/>
      <c r="Q28" s="197"/>
      <c r="R28" s="4"/>
    </row>
    <row r="29" spans="1:18" ht="21.75" customHeight="1" x14ac:dyDescent="0.2">
      <c r="A29" s="197" t="s">
        <v>266</v>
      </c>
      <c r="B29" s="197"/>
      <c r="C29" s="197"/>
      <c r="D29" s="197"/>
      <c r="E29" s="197"/>
      <c r="F29" s="197"/>
      <c r="G29" s="197"/>
      <c r="H29" s="197"/>
      <c r="I29" s="197"/>
      <c r="J29" s="197"/>
      <c r="K29" s="197"/>
      <c r="L29" s="197"/>
      <c r="M29" s="197"/>
      <c r="N29" s="197"/>
      <c r="O29" s="197"/>
      <c r="P29" s="197"/>
      <c r="Q29" s="197"/>
      <c r="R29" s="4"/>
    </row>
    <row r="30" spans="1:18" ht="21.75" customHeight="1" x14ac:dyDescent="0.2">
      <c r="A30" s="197" t="s">
        <v>267</v>
      </c>
      <c r="B30" s="197"/>
      <c r="C30" s="197"/>
      <c r="D30" s="197"/>
      <c r="E30" s="197"/>
      <c r="F30" s="197"/>
      <c r="G30" s="197"/>
      <c r="H30" s="197"/>
      <c r="I30" s="197"/>
      <c r="J30" s="197"/>
      <c r="K30" s="197"/>
      <c r="L30" s="197"/>
      <c r="M30" s="197"/>
      <c r="N30" s="197"/>
      <c r="O30" s="197"/>
      <c r="P30" s="197"/>
      <c r="Q30" s="197"/>
      <c r="R30" s="4"/>
    </row>
    <row r="31" spans="1:18" ht="18" customHeight="1" x14ac:dyDescent="0.2">
      <c r="A31" s="197" t="s">
        <v>268</v>
      </c>
      <c r="B31" s="197"/>
      <c r="C31" s="197"/>
      <c r="D31" s="197"/>
      <c r="E31" s="197"/>
      <c r="F31" s="197"/>
      <c r="G31" s="197"/>
      <c r="H31" s="197"/>
      <c r="I31" s="197"/>
      <c r="J31" s="197"/>
      <c r="K31" s="197"/>
      <c r="L31" s="197"/>
      <c r="M31" s="197"/>
      <c r="N31" s="197"/>
      <c r="O31" s="197"/>
      <c r="P31" s="197"/>
      <c r="Q31" s="197"/>
      <c r="R31" s="4"/>
    </row>
    <row r="32" spans="1:18" ht="28.9" customHeight="1" x14ac:dyDescent="0.2">
      <c r="A32" s="154" t="s">
        <v>269</v>
      </c>
      <c r="B32" s="154"/>
      <c r="C32" s="154"/>
      <c r="D32" s="154"/>
      <c r="E32" s="154"/>
      <c r="F32" s="154"/>
      <c r="G32" s="154"/>
      <c r="H32" s="154"/>
      <c r="I32" s="154"/>
      <c r="J32" s="154"/>
      <c r="K32" s="154"/>
      <c r="L32" s="154"/>
      <c r="M32" s="154"/>
      <c r="N32" s="154"/>
      <c r="O32" s="154"/>
      <c r="P32" s="154"/>
      <c r="Q32" s="154"/>
      <c r="R32" s="4"/>
    </row>
    <row r="33" spans="1:17" ht="21" customHeight="1" x14ac:dyDescent="0.2">
      <c r="A33" s="197" t="s">
        <v>270</v>
      </c>
      <c r="B33" s="197"/>
      <c r="C33" s="197"/>
      <c r="D33" s="197"/>
      <c r="E33" s="197"/>
      <c r="F33" s="197"/>
      <c r="G33" s="197"/>
      <c r="H33" s="197"/>
      <c r="I33" s="197"/>
      <c r="J33" s="197"/>
      <c r="K33" s="197"/>
      <c r="L33" s="197"/>
      <c r="M33" s="197"/>
      <c r="N33" s="197"/>
      <c r="O33" s="197"/>
      <c r="P33" s="197"/>
      <c r="Q33" s="197"/>
    </row>
    <row r="34" spans="1:17" ht="29.25" customHeight="1" x14ac:dyDescent="0.2">
      <c r="A34" s="154" t="s">
        <v>271</v>
      </c>
      <c r="B34" s="154"/>
      <c r="C34" s="154"/>
      <c r="D34" s="154"/>
      <c r="E34" s="154"/>
      <c r="F34" s="154"/>
      <c r="G34" s="154"/>
      <c r="H34" s="154"/>
      <c r="I34" s="154"/>
      <c r="J34" s="154"/>
      <c r="K34" s="154"/>
      <c r="L34" s="154"/>
      <c r="M34" s="154"/>
      <c r="N34" s="154"/>
      <c r="O34" s="154"/>
      <c r="P34" s="154"/>
      <c r="Q34" s="154"/>
    </row>
    <row r="35" spans="1:17" ht="7.15" customHeight="1" x14ac:dyDescent="0.2">
      <c r="A35" s="156"/>
      <c r="B35" s="156"/>
      <c r="C35" s="156"/>
      <c r="D35" s="156"/>
      <c r="E35" s="156"/>
      <c r="F35" s="156"/>
      <c r="G35" s="156"/>
      <c r="H35" s="156"/>
      <c r="I35" s="156"/>
      <c r="J35" s="156"/>
      <c r="K35" s="156"/>
      <c r="L35" s="156"/>
      <c r="M35" s="156"/>
      <c r="N35" s="156"/>
      <c r="O35" s="156"/>
      <c r="P35" s="156"/>
      <c r="Q35" s="156"/>
    </row>
    <row r="36" spans="1:17" ht="37.5" customHeight="1" x14ac:dyDescent="0.2">
      <c r="A36" s="192" t="s">
        <v>272</v>
      </c>
      <c r="B36" s="192"/>
      <c r="C36" s="192"/>
      <c r="D36" s="192"/>
      <c r="E36" s="192"/>
      <c r="F36" s="192"/>
      <c r="G36" s="192"/>
      <c r="H36" s="192"/>
      <c r="I36" s="192"/>
      <c r="J36" s="192"/>
      <c r="K36" s="192"/>
      <c r="L36" s="192"/>
      <c r="M36" s="192"/>
      <c r="N36" s="192"/>
      <c r="O36" s="192"/>
      <c r="P36" s="192"/>
      <c r="Q36" s="192"/>
    </row>
    <row r="37" spans="1:17" ht="6" customHeight="1" x14ac:dyDescent="0.2">
      <c r="A37" s="183"/>
      <c r="B37" s="183"/>
      <c r="C37" s="183"/>
      <c r="D37" s="183"/>
      <c r="E37" s="183"/>
      <c r="F37" s="183"/>
      <c r="G37" s="183"/>
      <c r="H37" s="183"/>
      <c r="I37" s="183"/>
      <c r="J37" s="183"/>
      <c r="K37" s="183"/>
      <c r="L37" s="183"/>
      <c r="M37" s="183"/>
      <c r="N37" s="183"/>
      <c r="O37" s="183"/>
      <c r="P37" s="183"/>
      <c r="Q37" s="183"/>
    </row>
    <row r="38" spans="1:17" ht="27.6" customHeight="1" x14ac:dyDescent="0.2">
      <c r="A38" s="192" t="s">
        <v>273</v>
      </c>
      <c r="B38" s="192"/>
      <c r="C38" s="192"/>
      <c r="D38" s="192"/>
      <c r="E38" s="192"/>
      <c r="F38" s="192"/>
      <c r="G38" s="192"/>
      <c r="H38" s="192"/>
      <c r="I38" s="192"/>
      <c r="J38" s="192"/>
      <c r="K38" s="192"/>
      <c r="L38" s="192"/>
      <c r="M38" s="192"/>
      <c r="N38" s="192"/>
      <c r="O38" s="192"/>
      <c r="P38" s="192"/>
      <c r="Q38" s="192"/>
    </row>
    <row r="39" spans="1:17" ht="7.15" customHeight="1" x14ac:dyDescent="0.2">
      <c r="A39" s="156"/>
      <c r="B39" s="156"/>
      <c r="C39" s="156"/>
      <c r="D39" s="156"/>
      <c r="E39" s="156"/>
      <c r="F39" s="156"/>
      <c r="G39" s="156"/>
      <c r="H39" s="156"/>
      <c r="I39" s="156"/>
      <c r="J39" s="156"/>
      <c r="K39" s="156"/>
      <c r="L39" s="156"/>
      <c r="M39" s="156"/>
      <c r="N39" s="156"/>
      <c r="O39" s="156"/>
      <c r="P39" s="156"/>
      <c r="Q39" s="156"/>
    </row>
    <row r="40" spans="1:17" x14ac:dyDescent="0.2">
      <c r="A40" s="192" t="s">
        <v>274</v>
      </c>
      <c r="B40" s="192"/>
      <c r="C40" s="192"/>
      <c r="D40" s="192"/>
      <c r="E40" s="192"/>
      <c r="F40" s="192"/>
      <c r="G40" s="192"/>
      <c r="H40" s="192"/>
      <c r="I40" s="192"/>
      <c r="J40" s="192"/>
      <c r="K40" s="192"/>
      <c r="L40" s="192"/>
      <c r="M40" s="192"/>
      <c r="N40" s="192"/>
      <c r="O40" s="192"/>
      <c r="P40" s="192"/>
      <c r="Q40" s="192"/>
    </row>
    <row r="41" spans="1:17" ht="10.15" customHeight="1" x14ac:dyDescent="0.2">
      <c r="A41" s="183"/>
      <c r="B41" s="183"/>
      <c r="C41" s="183"/>
      <c r="D41" s="183"/>
      <c r="E41" s="183"/>
      <c r="F41" s="183"/>
      <c r="G41" s="183"/>
      <c r="H41" s="183"/>
      <c r="I41" s="183"/>
      <c r="J41" s="183"/>
      <c r="K41" s="183"/>
      <c r="L41" s="183"/>
      <c r="M41" s="183"/>
      <c r="N41" s="183"/>
      <c r="O41" s="183"/>
      <c r="P41" s="183"/>
      <c r="Q41" s="183"/>
    </row>
    <row r="42" spans="1:17" ht="13.5" customHeight="1" x14ac:dyDescent="0.2">
      <c r="A42" s="129" t="s">
        <v>65</v>
      </c>
      <c r="B42" s="129"/>
      <c r="C42" s="129"/>
      <c r="D42" s="129"/>
      <c r="E42" s="129"/>
      <c r="F42" s="129"/>
      <c r="G42" s="129"/>
      <c r="H42" s="129"/>
      <c r="I42" s="129"/>
      <c r="J42" s="129"/>
      <c r="K42" s="129"/>
      <c r="L42" s="129"/>
      <c r="M42" s="129"/>
      <c r="N42" s="129"/>
      <c r="O42" s="129"/>
      <c r="P42" s="129"/>
      <c r="Q42" s="129"/>
    </row>
    <row r="43" spans="1:17" ht="28.15" customHeight="1" x14ac:dyDescent="0.2">
      <c r="A43" s="183" t="s">
        <v>66</v>
      </c>
      <c r="B43" s="183"/>
      <c r="C43" s="183"/>
      <c r="D43" s="183"/>
      <c r="E43" s="183"/>
      <c r="F43" s="183"/>
      <c r="G43" s="183"/>
      <c r="H43" s="183"/>
      <c r="I43" s="183"/>
      <c r="J43" s="183"/>
      <c r="K43" s="183"/>
      <c r="L43" s="183"/>
      <c r="M43" s="183"/>
      <c r="N43" s="183"/>
      <c r="O43" s="183"/>
      <c r="P43" s="183"/>
      <c r="Q43" s="183"/>
    </row>
    <row r="44" spans="1:17" ht="14.25" customHeight="1" x14ac:dyDescent="0.2">
      <c r="A44" s="183"/>
      <c r="B44" s="183"/>
      <c r="C44" s="183"/>
      <c r="D44" s="183"/>
      <c r="E44" s="183"/>
      <c r="F44" s="183"/>
      <c r="G44" s="183"/>
      <c r="H44" s="183"/>
      <c r="I44" s="183"/>
      <c r="J44" s="183"/>
      <c r="K44" s="183"/>
      <c r="L44" s="183"/>
      <c r="M44" s="183"/>
      <c r="N44" s="183"/>
      <c r="O44" s="183"/>
      <c r="P44" s="183"/>
      <c r="Q44" s="183"/>
    </row>
    <row r="45" spans="1:17" ht="14.25" customHeight="1" x14ac:dyDescent="0.2">
      <c r="A45" s="183"/>
      <c r="B45" s="183"/>
      <c r="C45" s="183"/>
      <c r="D45" s="183"/>
      <c r="E45" s="183"/>
      <c r="F45" s="183"/>
      <c r="G45" s="183"/>
      <c r="H45" s="183"/>
      <c r="I45" s="183"/>
      <c r="J45" s="183"/>
      <c r="K45" s="183"/>
      <c r="L45" s="183"/>
      <c r="M45" s="183"/>
      <c r="N45" s="183"/>
      <c r="O45" s="183"/>
      <c r="P45" s="183"/>
      <c r="Q45" s="183"/>
    </row>
    <row r="46" spans="1:17" ht="14.25" customHeight="1" x14ac:dyDescent="0.2">
      <c r="A46" s="183"/>
      <c r="B46" s="183"/>
      <c r="C46" s="183"/>
      <c r="D46" s="183"/>
      <c r="E46" s="183"/>
      <c r="F46" s="183"/>
      <c r="G46" s="183"/>
      <c r="H46" s="183"/>
      <c r="I46" s="183"/>
      <c r="J46" s="183"/>
      <c r="K46" s="183"/>
      <c r="L46" s="183"/>
      <c r="M46" s="183"/>
      <c r="N46" s="183"/>
      <c r="O46" s="183"/>
      <c r="P46" s="183"/>
      <c r="Q46" s="183"/>
    </row>
    <row r="47" spans="1:17" ht="5.45" customHeight="1" x14ac:dyDescent="0.2">
      <c r="A47" s="183"/>
      <c r="B47" s="183"/>
      <c r="C47" s="183"/>
      <c r="D47" s="183"/>
      <c r="E47" s="183"/>
      <c r="F47" s="183"/>
      <c r="G47" s="183"/>
      <c r="H47" s="183"/>
      <c r="I47" s="183"/>
      <c r="J47" s="183"/>
      <c r="K47" s="183"/>
      <c r="L47" s="183"/>
      <c r="M47" s="183"/>
      <c r="N47" s="183"/>
      <c r="O47" s="183"/>
      <c r="P47" s="183"/>
      <c r="Q47" s="183"/>
    </row>
    <row r="48" spans="1:17" ht="13.5" customHeight="1" x14ac:dyDescent="0.2">
      <c r="A48" s="14" t="s">
        <v>275</v>
      </c>
      <c r="B48" s="15"/>
      <c r="C48" s="15"/>
      <c r="D48" s="15"/>
      <c r="E48" s="15"/>
      <c r="F48" s="15"/>
      <c r="G48" s="15"/>
      <c r="H48" s="15"/>
      <c r="I48" s="15"/>
      <c r="J48" s="15"/>
      <c r="K48" s="15"/>
      <c r="L48" s="15"/>
      <c r="M48" s="15"/>
      <c r="N48" s="15"/>
      <c r="O48" s="15"/>
      <c r="P48" s="15"/>
      <c r="Q48" s="16"/>
    </row>
    <row r="49" spans="1:17" ht="8.25" customHeight="1" x14ac:dyDescent="0.2">
      <c r="A49" s="183"/>
      <c r="B49" s="183"/>
      <c r="C49" s="183"/>
      <c r="D49" s="183"/>
      <c r="E49" s="183"/>
      <c r="F49" s="183"/>
      <c r="G49" s="183"/>
      <c r="H49" s="183"/>
      <c r="I49" s="183"/>
      <c r="J49" s="183"/>
      <c r="K49" s="183"/>
      <c r="L49" s="183"/>
      <c r="M49" s="183"/>
      <c r="N49" s="183"/>
      <c r="O49" s="183"/>
      <c r="P49" s="183"/>
      <c r="Q49" s="183"/>
    </row>
    <row r="50" spans="1:17" ht="13.5" customHeight="1" x14ac:dyDescent="0.2">
      <c r="A50" s="15"/>
      <c r="B50" s="15"/>
      <c r="C50" s="198" t="s">
        <v>67</v>
      </c>
      <c r="D50" s="199"/>
      <c r="E50" s="199"/>
      <c r="F50" s="199"/>
      <c r="G50" s="199"/>
      <c r="H50" s="199"/>
      <c r="I50" s="199"/>
      <c r="J50" s="199"/>
      <c r="K50" s="199"/>
      <c r="L50" s="199"/>
      <c r="M50" s="199"/>
      <c r="N50" s="200"/>
      <c r="O50" s="15"/>
      <c r="P50" s="15"/>
      <c r="Q50" s="16"/>
    </row>
    <row r="51" spans="1:17" ht="13.5" customHeight="1" x14ac:dyDescent="0.2">
      <c r="A51" s="15"/>
      <c r="B51" s="15"/>
      <c r="C51" s="134" t="s">
        <v>6</v>
      </c>
      <c r="D51" s="134"/>
      <c r="E51" s="134" t="s">
        <v>7</v>
      </c>
      <c r="F51" s="134"/>
      <c r="G51" s="134" t="s">
        <v>3</v>
      </c>
      <c r="H51" s="134"/>
      <c r="I51" s="134"/>
      <c r="J51" s="134"/>
      <c r="K51" s="134"/>
      <c r="L51" s="134" t="s">
        <v>68</v>
      </c>
      <c r="M51" s="134"/>
      <c r="N51" s="134"/>
      <c r="O51" s="15"/>
      <c r="P51" s="15"/>
      <c r="Q51" s="16"/>
    </row>
    <row r="52" spans="1:17" ht="24.75" customHeight="1" x14ac:dyDescent="0.2">
      <c r="A52" s="15"/>
      <c r="B52" s="15"/>
      <c r="C52" s="135">
        <v>5</v>
      </c>
      <c r="D52" s="135"/>
      <c r="E52" s="135" t="s">
        <v>8</v>
      </c>
      <c r="F52" s="135"/>
      <c r="G52" s="178" t="s">
        <v>9</v>
      </c>
      <c r="H52" s="178"/>
      <c r="I52" s="178"/>
      <c r="J52" s="178"/>
      <c r="K52" s="178"/>
      <c r="L52" s="178" t="s">
        <v>69</v>
      </c>
      <c r="M52" s="178"/>
      <c r="N52" s="178"/>
      <c r="O52" s="15"/>
      <c r="P52" s="15"/>
      <c r="Q52" s="16"/>
    </row>
    <row r="53" spans="1:17" ht="24.75" customHeight="1" x14ac:dyDescent="0.2">
      <c r="A53" s="15"/>
      <c r="B53" s="15"/>
      <c r="C53" s="135">
        <v>4</v>
      </c>
      <c r="D53" s="135"/>
      <c r="E53" s="135" t="s">
        <v>70</v>
      </c>
      <c r="F53" s="135"/>
      <c r="G53" s="178" t="s">
        <v>276</v>
      </c>
      <c r="H53" s="178"/>
      <c r="I53" s="178"/>
      <c r="J53" s="178"/>
      <c r="K53" s="178"/>
      <c r="L53" s="178" t="s">
        <v>71</v>
      </c>
      <c r="M53" s="178"/>
      <c r="N53" s="178"/>
      <c r="O53" s="15"/>
      <c r="P53" s="15"/>
      <c r="Q53" s="16"/>
    </row>
    <row r="54" spans="1:17" ht="24.75" customHeight="1" x14ac:dyDescent="0.2">
      <c r="A54" s="15"/>
      <c r="B54" s="15"/>
      <c r="C54" s="135">
        <v>3</v>
      </c>
      <c r="D54" s="135"/>
      <c r="E54" s="135" t="s">
        <v>10</v>
      </c>
      <c r="F54" s="135"/>
      <c r="G54" s="178" t="s">
        <v>11</v>
      </c>
      <c r="H54" s="178"/>
      <c r="I54" s="178"/>
      <c r="J54" s="178"/>
      <c r="K54" s="178"/>
      <c r="L54" s="178" t="s">
        <v>72</v>
      </c>
      <c r="M54" s="178"/>
      <c r="N54" s="178"/>
      <c r="O54" s="15"/>
      <c r="P54" s="15"/>
      <c r="Q54" s="16"/>
    </row>
    <row r="55" spans="1:17" ht="24.75" customHeight="1" x14ac:dyDescent="0.2">
      <c r="A55" s="15"/>
      <c r="B55" s="15"/>
      <c r="C55" s="135">
        <v>2</v>
      </c>
      <c r="D55" s="135"/>
      <c r="E55" s="135" t="s">
        <v>73</v>
      </c>
      <c r="F55" s="135"/>
      <c r="G55" s="178" t="s">
        <v>11</v>
      </c>
      <c r="H55" s="178"/>
      <c r="I55" s="178"/>
      <c r="J55" s="178"/>
      <c r="K55" s="178"/>
      <c r="L55" s="178" t="s">
        <v>74</v>
      </c>
      <c r="M55" s="178"/>
      <c r="N55" s="178"/>
      <c r="O55" s="15"/>
      <c r="P55" s="15"/>
      <c r="Q55" s="16"/>
    </row>
    <row r="56" spans="1:17" ht="24.75" customHeight="1" x14ac:dyDescent="0.2">
      <c r="A56" s="15"/>
      <c r="B56" s="15"/>
      <c r="C56" s="135">
        <v>1</v>
      </c>
      <c r="D56" s="135"/>
      <c r="E56" s="135" t="s">
        <v>161</v>
      </c>
      <c r="F56" s="135"/>
      <c r="G56" s="178" t="s">
        <v>75</v>
      </c>
      <c r="H56" s="178"/>
      <c r="I56" s="178"/>
      <c r="J56" s="178"/>
      <c r="K56" s="178"/>
      <c r="L56" s="178" t="s">
        <v>76</v>
      </c>
      <c r="M56" s="178"/>
      <c r="N56" s="178"/>
      <c r="O56" s="15"/>
      <c r="P56" s="15"/>
      <c r="Q56" s="16"/>
    </row>
    <row r="57" spans="1:17" x14ac:dyDescent="0.2">
      <c r="A57" s="15"/>
      <c r="B57" s="15"/>
      <c r="C57" s="11"/>
      <c r="D57" s="11"/>
      <c r="E57" s="11"/>
      <c r="F57" s="11"/>
      <c r="G57" s="12"/>
      <c r="H57" s="12"/>
      <c r="I57" s="12"/>
      <c r="J57" s="12"/>
      <c r="K57" s="12"/>
      <c r="L57" s="12"/>
      <c r="M57" s="12"/>
      <c r="N57" s="12"/>
      <c r="O57" s="15"/>
      <c r="P57" s="15"/>
      <c r="Q57" s="16"/>
    </row>
    <row r="58" spans="1:17" ht="27" customHeight="1" x14ac:dyDescent="0.2">
      <c r="A58" s="183" t="s">
        <v>277</v>
      </c>
      <c r="B58" s="183"/>
      <c r="C58" s="183"/>
      <c r="D58" s="183"/>
      <c r="E58" s="183"/>
      <c r="F58" s="183"/>
      <c r="G58" s="183"/>
      <c r="H58" s="183"/>
      <c r="I58" s="183"/>
      <c r="J58" s="183"/>
      <c r="K58" s="183"/>
      <c r="L58" s="183"/>
      <c r="M58" s="183"/>
      <c r="N58" s="183"/>
      <c r="O58" s="183"/>
      <c r="P58" s="183"/>
      <c r="Q58" s="183"/>
    </row>
    <row r="59" spans="1:17" ht="7.9" customHeight="1" x14ac:dyDescent="0.2">
      <c r="A59" s="156"/>
      <c r="B59" s="156"/>
      <c r="C59" s="156"/>
      <c r="D59" s="156"/>
      <c r="E59" s="156"/>
      <c r="F59" s="156"/>
      <c r="G59" s="156"/>
      <c r="H59" s="156"/>
      <c r="I59" s="156"/>
      <c r="J59" s="156"/>
      <c r="K59" s="156"/>
      <c r="L59" s="156"/>
      <c r="M59" s="156"/>
      <c r="N59" s="156"/>
      <c r="O59" s="156"/>
      <c r="P59" s="156"/>
      <c r="Q59" s="156"/>
    </row>
    <row r="60" spans="1:17" ht="13.5" customHeight="1" x14ac:dyDescent="0.2">
      <c r="A60" s="17"/>
      <c r="B60" s="201" t="s">
        <v>77</v>
      </c>
      <c r="C60" s="201"/>
      <c r="D60" s="201"/>
      <c r="E60" s="201"/>
      <c r="F60" s="201"/>
      <c r="G60" s="201"/>
      <c r="H60" s="201"/>
      <c r="I60" s="201"/>
      <c r="J60" s="201"/>
      <c r="K60" s="201"/>
      <c r="L60" s="201"/>
      <c r="M60" s="201"/>
      <c r="N60" s="201"/>
      <c r="O60" s="201"/>
      <c r="P60" s="201"/>
      <c r="Q60" s="17"/>
    </row>
    <row r="61" spans="1:17" ht="13.5" customHeight="1" x14ac:dyDescent="0.2">
      <c r="A61" s="17"/>
      <c r="B61" s="18" t="s">
        <v>1</v>
      </c>
      <c r="C61" s="201" t="s">
        <v>2</v>
      </c>
      <c r="D61" s="201"/>
      <c r="E61" s="201" t="s">
        <v>78</v>
      </c>
      <c r="F61" s="201"/>
      <c r="G61" s="201"/>
      <c r="H61" s="201"/>
      <c r="I61" s="201"/>
      <c r="J61" s="201"/>
      <c r="K61" s="201" t="s">
        <v>79</v>
      </c>
      <c r="L61" s="201"/>
      <c r="M61" s="201"/>
      <c r="N61" s="201"/>
      <c r="O61" s="201"/>
      <c r="P61" s="201"/>
      <c r="Q61" s="17"/>
    </row>
    <row r="62" spans="1:17" ht="120.75" customHeight="1" x14ac:dyDescent="0.2">
      <c r="A62" s="17"/>
      <c r="B62" s="19">
        <v>5</v>
      </c>
      <c r="C62" s="135" t="s">
        <v>80</v>
      </c>
      <c r="D62" s="135"/>
      <c r="E62" s="202" t="s">
        <v>278</v>
      </c>
      <c r="F62" s="202"/>
      <c r="G62" s="202"/>
      <c r="H62" s="202"/>
      <c r="I62" s="202"/>
      <c r="J62" s="202"/>
      <c r="K62" s="202" t="s">
        <v>81</v>
      </c>
      <c r="L62" s="203"/>
      <c r="M62" s="203"/>
      <c r="N62" s="203"/>
      <c r="O62" s="203"/>
      <c r="P62" s="203"/>
      <c r="Q62" s="17"/>
    </row>
    <row r="63" spans="1:17" ht="120" customHeight="1" x14ac:dyDescent="0.2">
      <c r="A63" s="17"/>
      <c r="B63" s="19">
        <v>4</v>
      </c>
      <c r="C63" s="135" t="s">
        <v>82</v>
      </c>
      <c r="D63" s="135"/>
      <c r="E63" s="202" t="s">
        <v>279</v>
      </c>
      <c r="F63" s="203"/>
      <c r="G63" s="203"/>
      <c r="H63" s="203"/>
      <c r="I63" s="203"/>
      <c r="J63" s="203"/>
      <c r="K63" s="202" t="s">
        <v>83</v>
      </c>
      <c r="L63" s="203"/>
      <c r="M63" s="203"/>
      <c r="N63" s="203"/>
      <c r="O63" s="203"/>
      <c r="P63" s="203"/>
      <c r="Q63" s="17"/>
    </row>
    <row r="64" spans="1:17" ht="152.25" customHeight="1" x14ac:dyDescent="0.2">
      <c r="A64" s="17"/>
      <c r="B64" s="19">
        <v>3</v>
      </c>
      <c r="C64" s="135" t="s">
        <v>4</v>
      </c>
      <c r="D64" s="135"/>
      <c r="E64" s="202" t="s">
        <v>280</v>
      </c>
      <c r="F64" s="203"/>
      <c r="G64" s="203"/>
      <c r="H64" s="203"/>
      <c r="I64" s="203"/>
      <c r="J64" s="203"/>
      <c r="K64" s="202" t="s">
        <v>84</v>
      </c>
      <c r="L64" s="203"/>
      <c r="M64" s="203"/>
      <c r="N64" s="203"/>
      <c r="O64" s="203"/>
      <c r="P64" s="203"/>
      <c r="Q64" s="17"/>
    </row>
    <row r="65" spans="1:18" ht="121.5" customHeight="1" x14ac:dyDescent="0.2">
      <c r="A65" s="17"/>
      <c r="B65" s="19">
        <v>2</v>
      </c>
      <c r="C65" s="135" t="s">
        <v>85</v>
      </c>
      <c r="D65" s="135"/>
      <c r="E65" s="202" t="s">
        <v>281</v>
      </c>
      <c r="F65" s="203"/>
      <c r="G65" s="203"/>
      <c r="H65" s="203"/>
      <c r="I65" s="203"/>
      <c r="J65" s="203"/>
      <c r="K65" s="202" t="s">
        <v>282</v>
      </c>
      <c r="L65" s="203"/>
      <c r="M65" s="203"/>
      <c r="N65" s="203"/>
      <c r="O65" s="203"/>
      <c r="P65" s="203"/>
      <c r="Q65" s="17"/>
    </row>
    <row r="66" spans="1:18" ht="108.75" customHeight="1" x14ac:dyDescent="0.2">
      <c r="A66" s="17"/>
      <c r="B66" s="19">
        <v>1</v>
      </c>
      <c r="C66" s="135" t="s">
        <v>86</v>
      </c>
      <c r="D66" s="135"/>
      <c r="E66" s="202" t="s">
        <v>283</v>
      </c>
      <c r="F66" s="203"/>
      <c r="G66" s="203"/>
      <c r="H66" s="203"/>
      <c r="I66" s="203"/>
      <c r="J66" s="203"/>
      <c r="K66" s="202" t="s">
        <v>87</v>
      </c>
      <c r="L66" s="203"/>
      <c r="M66" s="203"/>
      <c r="N66" s="203"/>
      <c r="O66" s="203"/>
      <c r="P66" s="203"/>
      <c r="Q66" s="17"/>
    </row>
    <row r="67" spans="1:18" ht="10.9" customHeight="1" x14ac:dyDescent="0.2">
      <c r="A67" s="156"/>
      <c r="B67" s="156"/>
      <c r="C67" s="156"/>
      <c r="D67" s="156"/>
      <c r="E67" s="156"/>
      <c r="F67" s="156"/>
      <c r="G67" s="156"/>
      <c r="H67" s="156"/>
      <c r="I67" s="156"/>
      <c r="J67" s="156"/>
      <c r="K67" s="156"/>
      <c r="L67" s="156"/>
      <c r="M67" s="156"/>
      <c r="N67" s="156"/>
      <c r="O67" s="156"/>
      <c r="P67" s="156"/>
      <c r="Q67" s="156"/>
    </row>
    <row r="68" spans="1:18" ht="28.5" customHeight="1" x14ac:dyDescent="0.2">
      <c r="A68" s="156" t="s">
        <v>284</v>
      </c>
      <c r="B68" s="156"/>
      <c r="C68" s="156"/>
      <c r="D68" s="156"/>
      <c r="E68" s="156"/>
      <c r="F68" s="156"/>
      <c r="G68" s="156"/>
      <c r="H68" s="156"/>
      <c r="I68" s="156"/>
      <c r="J68" s="156"/>
      <c r="K68" s="156"/>
      <c r="L68" s="156"/>
      <c r="M68" s="156"/>
      <c r="N68" s="156"/>
      <c r="O68" s="156"/>
      <c r="P68" s="156"/>
      <c r="Q68" s="156"/>
    </row>
    <row r="69" spans="1:18" x14ac:dyDescent="0.2">
      <c r="A69" s="20"/>
      <c r="B69" s="20"/>
      <c r="C69" s="20"/>
      <c r="D69" s="20"/>
      <c r="E69" s="20"/>
      <c r="F69" s="20"/>
      <c r="G69" s="20"/>
      <c r="H69" s="20"/>
      <c r="I69" s="20"/>
      <c r="J69" s="20"/>
      <c r="K69" s="20"/>
      <c r="L69" s="20"/>
      <c r="M69" s="20"/>
      <c r="N69" s="20"/>
      <c r="O69" s="20"/>
      <c r="P69" s="20"/>
      <c r="Q69" s="20"/>
    </row>
    <row r="70" spans="1:18" ht="15" x14ac:dyDescent="0.25">
      <c r="A70" s="15"/>
      <c r="B70" s="20"/>
      <c r="C70" s="204" t="s">
        <v>88</v>
      </c>
      <c r="D70" s="205"/>
      <c r="E70" s="205"/>
      <c r="F70" s="205"/>
      <c r="G70" s="205"/>
      <c r="H70" s="205"/>
      <c r="I70" s="205"/>
      <c r="J70" s="205"/>
      <c r="K70" s="205"/>
      <c r="L70" s="205"/>
      <c r="M70" s="205"/>
      <c r="N70" s="205"/>
      <c r="O70" s="20"/>
      <c r="P70" s="20"/>
      <c r="Q70" s="20"/>
      <c r="R70" s="9"/>
    </row>
    <row r="71" spans="1:18" ht="15" x14ac:dyDescent="0.25">
      <c r="A71" s="15"/>
      <c r="B71" s="20"/>
      <c r="C71" s="171"/>
      <c r="D71" s="172"/>
      <c r="E71" s="173" t="s">
        <v>89</v>
      </c>
      <c r="F71" s="173"/>
      <c r="G71" s="173"/>
      <c r="H71" s="173"/>
      <c r="I71" s="173"/>
      <c r="J71" s="173"/>
      <c r="K71" s="173"/>
      <c r="L71" s="173"/>
      <c r="M71" s="205"/>
      <c r="N71" s="205"/>
      <c r="O71" s="20"/>
      <c r="P71" s="20"/>
      <c r="Q71" s="20"/>
      <c r="R71" s="9"/>
    </row>
    <row r="72" spans="1:18" x14ac:dyDescent="0.2">
      <c r="A72" s="15"/>
      <c r="B72" s="20"/>
      <c r="C72" s="171" t="s">
        <v>90</v>
      </c>
      <c r="D72" s="172"/>
      <c r="E72" s="173" t="s">
        <v>91</v>
      </c>
      <c r="F72" s="173"/>
      <c r="G72" s="174" t="s">
        <v>92</v>
      </c>
      <c r="H72" s="175"/>
      <c r="I72" s="176" t="s">
        <v>93</v>
      </c>
      <c r="J72" s="173"/>
      <c r="K72" s="176" t="s">
        <v>94</v>
      </c>
      <c r="L72" s="173"/>
      <c r="M72" s="176" t="s">
        <v>95</v>
      </c>
      <c r="N72" s="173"/>
      <c r="O72" s="20"/>
      <c r="P72" s="20"/>
      <c r="Q72" s="20"/>
      <c r="R72" s="9"/>
    </row>
    <row r="73" spans="1:18" ht="13.15" customHeight="1" x14ac:dyDescent="0.2">
      <c r="A73" s="15"/>
      <c r="B73" s="20"/>
      <c r="C73" s="157" t="s">
        <v>96</v>
      </c>
      <c r="D73" s="157"/>
      <c r="E73" s="166" t="s">
        <v>97</v>
      </c>
      <c r="F73" s="167"/>
      <c r="G73" s="162" t="s">
        <v>98</v>
      </c>
      <c r="H73" s="163"/>
      <c r="I73" s="164" t="s">
        <v>99</v>
      </c>
      <c r="J73" s="165"/>
      <c r="K73" s="164" t="s">
        <v>100</v>
      </c>
      <c r="L73" s="165"/>
      <c r="M73" s="164" t="s">
        <v>101</v>
      </c>
      <c r="N73" s="165"/>
      <c r="O73" s="20"/>
      <c r="P73" s="20"/>
      <c r="Q73" s="20"/>
      <c r="R73" s="9"/>
    </row>
    <row r="74" spans="1:18" ht="13.15" customHeight="1" x14ac:dyDescent="0.2">
      <c r="A74" s="15"/>
      <c r="B74" s="20"/>
      <c r="C74" s="157" t="s">
        <v>102</v>
      </c>
      <c r="D74" s="157"/>
      <c r="E74" s="160" t="s">
        <v>103</v>
      </c>
      <c r="F74" s="161"/>
      <c r="G74" s="162" t="s">
        <v>104</v>
      </c>
      <c r="H74" s="163"/>
      <c r="I74" s="162" t="s">
        <v>105</v>
      </c>
      <c r="J74" s="163"/>
      <c r="K74" s="164" t="s">
        <v>106</v>
      </c>
      <c r="L74" s="165"/>
      <c r="M74" s="164" t="s">
        <v>100</v>
      </c>
      <c r="N74" s="165"/>
      <c r="O74" s="20"/>
      <c r="P74" s="20"/>
      <c r="Q74" s="20"/>
      <c r="R74" s="9"/>
    </row>
    <row r="75" spans="1:18" ht="13.15" customHeight="1" x14ac:dyDescent="0.2">
      <c r="A75" s="15"/>
      <c r="B75" s="20"/>
      <c r="C75" s="157" t="s">
        <v>107</v>
      </c>
      <c r="D75" s="157"/>
      <c r="E75" s="158" t="s">
        <v>108</v>
      </c>
      <c r="F75" s="159"/>
      <c r="G75" s="160" t="s">
        <v>109</v>
      </c>
      <c r="H75" s="161"/>
      <c r="I75" s="162" t="s">
        <v>110</v>
      </c>
      <c r="J75" s="163"/>
      <c r="K75" s="162" t="s">
        <v>105</v>
      </c>
      <c r="L75" s="163"/>
      <c r="M75" s="164" t="s">
        <v>99</v>
      </c>
      <c r="N75" s="165"/>
      <c r="O75" s="20"/>
      <c r="P75" s="20"/>
      <c r="Q75" s="20"/>
      <c r="R75" s="9"/>
    </row>
    <row r="76" spans="1:18" ht="13.15" customHeight="1" x14ac:dyDescent="0.2">
      <c r="A76" s="15"/>
      <c r="B76" s="20"/>
      <c r="C76" s="157" t="s">
        <v>111</v>
      </c>
      <c r="D76" s="157"/>
      <c r="E76" s="158" t="s">
        <v>112</v>
      </c>
      <c r="F76" s="159"/>
      <c r="G76" s="160" t="s">
        <v>103</v>
      </c>
      <c r="H76" s="161"/>
      <c r="I76" s="160" t="s">
        <v>109</v>
      </c>
      <c r="J76" s="161"/>
      <c r="K76" s="162" t="s">
        <v>104</v>
      </c>
      <c r="L76" s="163"/>
      <c r="M76" s="162" t="s">
        <v>98</v>
      </c>
      <c r="N76" s="163"/>
      <c r="O76" s="20"/>
      <c r="P76" s="20"/>
      <c r="Q76" s="20"/>
      <c r="R76" s="9"/>
    </row>
    <row r="77" spans="1:18" ht="13.15" customHeight="1" x14ac:dyDescent="0.2">
      <c r="A77" s="15"/>
      <c r="B77" s="20"/>
      <c r="C77" s="157" t="s">
        <v>113</v>
      </c>
      <c r="D77" s="157"/>
      <c r="E77" s="158" t="s">
        <v>114</v>
      </c>
      <c r="F77" s="159"/>
      <c r="G77" s="158" t="s">
        <v>112</v>
      </c>
      <c r="H77" s="159"/>
      <c r="I77" s="158" t="s">
        <v>108</v>
      </c>
      <c r="J77" s="159"/>
      <c r="K77" s="160" t="s">
        <v>103</v>
      </c>
      <c r="L77" s="161"/>
      <c r="M77" s="166" t="s">
        <v>97</v>
      </c>
      <c r="N77" s="167"/>
      <c r="O77" s="20"/>
      <c r="P77" s="20"/>
      <c r="Q77" s="20"/>
      <c r="R77" s="9"/>
    </row>
    <row r="78" spans="1:18" ht="9.6" customHeight="1" x14ac:dyDescent="0.2">
      <c r="A78" s="20"/>
      <c r="B78" s="20"/>
      <c r="C78" s="20"/>
      <c r="D78" s="20"/>
      <c r="E78" s="20"/>
      <c r="F78" s="20"/>
      <c r="G78" s="20"/>
      <c r="H78" s="20"/>
      <c r="I78" s="20"/>
      <c r="J78" s="20"/>
      <c r="K78" s="20"/>
      <c r="L78" s="20"/>
      <c r="M78" s="20"/>
      <c r="N78" s="20"/>
      <c r="O78" s="20"/>
      <c r="P78" s="20"/>
      <c r="Q78" s="20"/>
    </row>
    <row r="79" spans="1:18" ht="30.6" customHeight="1" x14ac:dyDescent="0.2">
      <c r="A79" s="156" t="s">
        <v>285</v>
      </c>
      <c r="B79" s="156"/>
      <c r="C79" s="156"/>
      <c r="D79" s="156"/>
      <c r="E79" s="156"/>
      <c r="F79" s="156"/>
      <c r="G79" s="156"/>
      <c r="H79" s="156"/>
      <c r="I79" s="156"/>
      <c r="J79" s="156"/>
      <c r="K79" s="156"/>
      <c r="L79" s="156"/>
      <c r="M79" s="156"/>
      <c r="N79" s="156"/>
      <c r="O79" s="156"/>
      <c r="P79" s="156"/>
      <c r="Q79" s="156"/>
    </row>
    <row r="80" spans="1:18" x14ac:dyDescent="0.2">
      <c r="A80" s="156"/>
      <c r="B80" s="156"/>
      <c r="C80" s="156"/>
      <c r="D80" s="156"/>
      <c r="E80" s="156"/>
      <c r="F80" s="156"/>
      <c r="G80" s="156"/>
      <c r="H80" s="156"/>
      <c r="I80" s="156"/>
      <c r="J80" s="156"/>
      <c r="K80" s="156"/>
      <c r="L80" s="156"/>
      <c r="M80" s="156"/>
      <c r="N80" s="156"/>
      <c r="O80" s="12"/>
      <c r="P80" s="15"/>
      <c r="Q80" s="15"/>
    </row>
    <row r="81" spans="1:17" x14ac:dyDescent="0.2">
      <c r="A81" s="15"/>
      <c r="B81" s="21"/>
      <c r="C81" s="188" t="s">
        <v>57</v>
      </c>
      <c r="D81" s="188"/>
      <c r="E81" s="188"/>
      <c r="F81" s="188"/>
      <c r="G81" s="188"/>
      <c r="H81" s="188"/>
      <c r="I81" s="188"/>
      <c r="J81" s="188"/>
      <c r="K81" s="188"/>
      <c r="L81" s="188"/>
      <c r="M81" s="188"/>
      <c r="N81" s="188"/>
      <c r="O81" s="17"/>
      <c r="P81" s="12"/>
      <c r="Q81" s="15"/>
    </row>
    <row r="82" spans="1:17" x14ac:dyDescent="0.2">
      <c r="A82" s="15"/>
      <c r="B82" s="21"/>
      <c r="C82" s="188" t="s">
        <v>115</v>
      </c>
      <c r="D82" s="188"/>
      <c r="E82" s="188" t="s">
        <v>116</v>
      </c>
      <c r="F82" s="188"/>
      <c r="G82" s="188"/>
      <c r="H82" s="188" t="s">
        <v>117</v>
      </c>
      <c r="I82" s="188"/>
      <c r="J82" s="188"/>
      <c r="K82" s="188"/>
      <c r="L82" s="188"/>
      <c r="M82" s="188"/>
      <c r="N82" s="188"/>
      <c r="O82" s="17"/>
      <c r="P82" s="12"/>
      <c r="Q82" s="15"/>
    </row>
    <row r="83" spans="1:17" ht="44.45" customHeight="1" x14ac:dyDescent="0.2">
      <c r="A83" s="15"/>
      <c r="B83" s="21"/>
      <c r="C83" s="185" t="s">
        <v>118</v>
      </c>
      <c r="D83" s="185"/>
      <c r="E83" s="190" t="s">
        <v>119</v>
      </c>
      <c r="F83" s="190"/>
      <c r="G83" s="190"/>
      <c r="H83" s="187" t="s">
        <v>120</v>
      </c>
      <c r="I83" s="187"/>
      <c r="J83" s="187"/>
      <c r="K83" s="187"/>
      <c r="L83" s="187"/>
      <c r="M83" s="187"/>
      <c r="N83" s="187"/>
      <c r="O83" s="17"/>
      <c r="P83" s="12"/>
      <c r="Q83" s="15"/>
    </row>
    <row r="84" spans="1:17" ht="59.45" customHeight="1" x14ac:dyDescent="0.2">
      <c r="A84" s="15"/>
      <c r="B84" s="21"/>
      <c r="C84" s="185" t="s">
        <v>121</v>
      </c>
      <c r="D84" s="185"/>
      <c r="E84" s="191" t="s">
        <v>122</v>
      </c>
      <c r="F84" s="191"/>
      <c r="G84" s="191"/>
      <c r="H84" s="187" t="s">
        <v>123</v>
      </c>
      <c r="I84" s="187"/>
      <c r="J84" s="187"/>
      <c r="K84" s="187"/>
      <c r="L84" s="187"/>
      <c r="M84" s="187"/>
      <c r="N84" s="187"/>
      <c r="O84" s="17"/>
      <c r="P84" s="12"/>
      <c r="Q84" s="15"/>
    </row>
    <row r="85" spans="1:17" ht="45.6" customHeight="1" x14ac:dyDescent="0.2">
      <c r="A85" s="15"/>
      <c r="B85" s="21"/>
      <c r="C85" s="185" t="s">
        <v>124</v>
      </c>
      <c r="D85" s="185"/>
      <c r="E85" s="189" t="s">
        <v>125</v>
      </c>
      <c r="F85" s="189"/>
      <c r="G85" s="189"/>
      <c r="H85" s="187" t="s">
        <v>126</v>
      </c>
      <c r="I85" s="187"/>
      <c r="J85" s="187"/>
      <c r="K85" s="187"/>
      <c r="L85" s="187"/>
      <c r="M85" s="187"/>
      <c r="N85" s="187"/>
      <c r="O85" s="17"/>
      <c r="P85" s="12"/>
      <c r="Q85" s="15"/>
    </row>
    <row r="86" spans="1:17" ht="70.150000000000006" customHeight="1" x14ac:dyDescent="0.2">
      <c r="A86" s="15"/>
      <c r="B86" s="21"/>
      <c r="C86" s="185" t="s">
        <v>127</v>
      </c>
      <c r="D86" s="185"/>
      <c r="E86" s="186" t="s">
        <v>128</v>
      </c>
      <c r="F86" s="186"/>
      <c r="G86" s="186"/>
      <c r="H86" s="187" t="s">
        <v>129</v>
      </c>
      <c r="I86" s="187"/>
      <c r="J86" s="187"/>
      <c r="K86" s="187"/>
      <c r="L86" s="187"/>
      <c r="M86" s="187"/>
      <c r="N86" s="187"/>
      <c r="O86" s="17"/>
      <c r="P86" s="12"/>
      <c r="Q86" s="15"/>
    </row>
    <row r="87" spans="1:17" s="5" customFormat="1" ht="13.5" customHeight="1" x14ac:dyDescent="0.2">
      <c r="A87" s="156"/>
      <c r="B87" s="156"/>
      <c r="C87" s="156"/>
      <c r="D87" s="156"/>
      <c r="E87" s="156"/>
      <c r="F87" s="156"/>
      <c r="G87" s="156"/>
      <c r="H87" s="156"/>
      <c r="I87" s="156"/>
      <c r="J87" s="156"/>
      <c r="K87" s="156"/>
      <c r="L87" s="156"/>
      <c r="M87" s="156"/>
      <c r="N87" s="156"/>
      <c r="O87" s="12"/>
      <c r="P87" s="15"/>
      <c r="Q87" s="15"/>
    </row>
    <row r="88" spans="1:17" ht="60" customHeight="1" x14ac:dyDescent="0.2">
      <c r="A88" s="138" t="s">
        <v>286</v>
      </c>
      <c r="B88" s="138"/>
      <c r="C88" s="138"/>
      <c r="D88" s="138"/>
      <c r="E88" s="138"/>
      <c r="F88" s="138"/>
      <c r="G88" s="138"/>
      <c r="H88" s="138"/>
      <c r="I88" s="138"/>
      <c r="J88" s="138"/>
      <c r="K88" s="138"/>
      <c r="L88" s="138"/>
      <c r="M88" s="138"/>
      <c r="N88" s="138"/>
      <c r="O88" s="138"/>
      <c r="P88" s="138"/>
      <c r="Q88" s="138"/>
    </row>
    <row r="89" spans="1:17" x14ac:dyDescent="0.2">
      <c r="A89" s="15"/>
      <c r="B89" s="15"/>
      <c r="C89" s="135" t="s">
        <v>12</v>
      </c>
      <c r="D89" s="135"/>
      <c r="E89" s="135"/>
      <c r="F89" s="135"/>
      <c r="G89" s="178" t="s">
        <v>13</v>
      </c>
      <c r="H89" s="178"/>
      <c r="I89" s="178"/>
      <c r="J89" s="178"/>
      <c r="K89" s="178"/>
      <c r="L89" s="178"/>
      <c r="M89" s="178"/>
      <c r="N89" s="178"/>
      <c r="O89" s="15"/>
      <c r="P89" s="15"/>
      <c r="Q89" s="16"/>
    </row>
    <row r="90" spans="1:17" x14ac:dyDescent="0.2">
      <c r="A90" s="15"/>
      <c r="B90" s="15"/>
      <c r="C90" s="135"/>
      <c r="D90" s="135"/>
      <c r="E90" s="135"/>
      <c r="F90" s="135"/>
      <c r="G90" s="178" t="s">
        <v>14</v>
      </c>
      <c r="H90" s="178"/>
      <c r="I90" s="178"/>
      <c r="J90" s="178"/>
      <c r="K90" s="178"/>
      <c r="L90" s="178"/>
      <c r="M90" s="178"/>
      <c r="N90" s="178"/>
      <c r="O90" s="15"/>
      <c r="P90" s="15"/>
      <c r="Q90" s="16"/>
    </row>
    <row r="91" spans="1:17" x14ac:dyDescent="0.2">
      <c r="A91" s="15"/>
      <c r="B91" s="15"/>
      <c r="C91" s="135"/>
      <c r="D91" s="135"/>
      <c r="E91" s="135"/>
      <c r="F91" s="135"/>
      <c r="G91" s="178" t="s">
        <v>15</v>
      </c>
      <c r="H91" s="178"/>
      <c r="I91" s="178"/>
      <c r="J91" s="178"/>
      <c r="K91" s="178"/>
      <c r="L91" s="178"/>
      <c r="M91" s="178"/>
      <c r="N91" s="178"/>
      <c r="O91" s="15"/>
      <c r="P91" s="15"/>
      <c r="Q91" s="16"/>
    </row>
    <row r="92" spans="1:17" ht="13.5" customHeight="1" x14ac:dyDescent="0.2">
      <c r="A92" s="15"/>
      <c r="B92" s="15"/>
      <c r="C92" s="135"/>
      <c r="D92" s="135"/>
      <c r="E92" s="135"/>
      <c r="F92" s="135"/>
      <c r="G92" s="178" t="s">
        <v>16</v>
      </c>
      <c r="H92" s="178"/>
      <c r="I92" s="178"/>
      <c r="J92" s="178"/>
      <c r="K92" s="178"/>
      <c r="L92" s="178"/>
      <c r="M92" s="178"/>
      <c r="N92" s="178"/>
      <c r="O92" s="15"/>
      <c r="P92" s="15"/>
      <c r="Q92" s="16"/>
    </row>
    <row r="93" spans="1:17" ht="13.5" customHeight="1" x14ac:dyDescent="0.2">
      <c r="A93" s="15"/>
      <c r="B93" s="15"/>
      <c r="C93" s="135"/>
      <c r="D93" s="135"/>
      <c r="E93" s="135"/>
      <c r="F93" s="135"/>
      <c r="G93" s="178" t="s">
        <v>17</v>
      </c>
      <c r="H93" s="178"/>
      <c r="I93" s="178"/>
      <c r="J93" s="178"/>
      <c r="K93" s="178"/>
      <c r="L93" s="178"/>
      <c r="M93" s="178"/>
      <c r="N93" s="178"/>
      <c r="O93" s="15"/>
      <c r="P93" s="15"/>
      <c r="Q93" s="16"/>
    </row>
    <row r="94" spans="1:17" ht="13.5" customHeight="1" x14ac:dyDescent="0.2">
      <c r="A94" s="15"/>
      <c r="B94" s="15"/>
      <c r="C94" s="135"/>
      <c r="D94" s="135"/>
      <c r="E94" s="135"/>
      <c r="F94" s="135"/>
      <c r="G94" s="178" t="s">
        <v>18</v>
      </c>
      <c r="H94" s="178"/>
      <c r="I94" s="178"/>
      <c r="J94" s="178"/>
      <c r="K94" s="178"/>
      <c r="L94" s="178"/>
      <c r="M94" s="178"/>
      <c r="N94" s="178"/>
      <c r="O94" s="15"/>
      <c r="P94" s="15"/>
      <c r="Q94" s="16"/>
    </row>
    <row r="95" spans="1:17" ht="13.5" customHeight="1" x14ac:dyDescent="0.2">
      <c r="A95" s="15"/>
      <c r="B95" s="15"/>
      <c r="C95" s="135"/>
      <c r="D95" s="135"/>
      <c r="E95" s="135"/>
      <c r="F95" s="135"/>
      <c r="G95" s="178" t="s">
        <v>19</v>
      </c>
      <c r="H95" s="178"/>
      <c r="I95" s="178"/>
      <c r="J95" s="178"/>
      <c r="K95" s="178"/>
      <c r="L95" s="178"/>
      <c r="M95" s="178"/>
      <c r="N95" s="178"/>
      <c r="O95" s="15"/>
      <c r="P95" s="15"/>
      <c r="Q95" s="16"/>
    </row>
    <row r="96" spans="1:17" ht="13.5" customHeight="1" x14ac:dyDescent="0.2">
      <c r="A96" s="15"/>
      <c r="B96" s="15"/>
      <c r="C96" s="135"/>
      <c r="D96" s="135"/>
      <c r="E96" s="135"/>
      <c r="F96" s="135"/>
      <c r="G96" s="178" t="s">
        <v>20</v>
      </c>
      <c r="H96" s="178"/>
      <c r="I96" s="178"/>
      <c r="J96" s="178"/>
      <c r="K96" s="178"/>
      <c r="L96" s="178"/>
      <c r="M96" s="178"/>
      <c r="N96" s="178"/>
      <c r="O96" s="15"/>
      <c r="P96" s="15"/>
      <c r="Q96" s="16"/>
    </row>
    <row r="97" spans="1:17" ht="13.5" customHeight="1" x14ac:dyDescent="0.2">
      <c r="A97" s="15"/>
      <c r="B97" s="15"/>
      <c r="C97" s="135" t="s">
        <v>21</v>
      </c>
      <c r="D97" s="135"/>
      <c r="E97" s="135"/>
      <c r="F97" s="135"/>
      <c r="G97" s="178" t="s">
        <v>22</v>
      </c>
      <c r="H97" s="178"/>
      <c r="I97" s="178"/>
      <c r="J97" s="178"/>
      <c r="K97" s="178"/>
      <c r="L97" s="178"/>
      <c r="M97" s="178"/>
      <c r="N97" s="178"/>
      <c r="O97" s="15"/>
      <c r="P97" s="15"/>
      <c r="Q97" s="16"/>
    </row>
    <row r="98" spans="1:17" ht="13.5" customHeight="1" x14ac:dyDescent="0.2">
      <c r="A98" s="15"/>
      <c r="B98" s="15"/>
      <c r="C98" s="135"/>
      <c r="D98" s="135"/>
      <c r="E98" s="135"/>
      <c r="F98" s="135"/>
      <c r="G98" s="178" t="s">
        <v>23</v>
      </c>
      <c r="H98" s="178"/>
      <c r="I98" s="178"/>
      <c r="J98" s="178"/>
      <c r="K98" s="178"/>
      <c r="L98" s="178"/>
      <c r="M98" s="178"/>
      <c r="N98" s="178"/>
      <c r="O98" s="15"/>
      <c r="P98" s="15"/>
      <c r="Q98" s="16"/>
    </row>
    <row r="99" spans="1:17" ht="13.5" customHeight="1" x14ac:dyDescent="0.2">
      <c r="A99" s="15"/>
      <c r="B99" s="15"/>
      <c r="C99" s="135"/>
      <c r="D99" s="135"/>
      <c r="E99" s="135"/>
      <c r="F99" s="135"/>
      <c r="G99" s="178" t="s">
        <v>24</v>
      </c>
      <c r="H99" s="178"/>
      <c r="I99" s="178"/>
      <c r="J99" s="178"/>
      <c r="K99" s="178"/>
      <c r="L99" s="178"/>
      <c r="M99" s="178"/>
      <c r="N99" s="178"/>
      <c r="O99" s="15"/>
      <c r="P99" s="15"/>
      <c r="Q99" s="16"/>
    </row>
    <row r="100" spans="1:17" ht="13.5" customHeight="1" x14ac:dyDescent="0.2">
      <c r="A100" s="15"/>
      <c r="B100" s="15"/>
      <c r="C100" s="135"/>
      <c r="D100" s="135"/>
      <c r="E100" s="135"/>
      <c r="F100" s="135"/>
      <c r="G100" s="178" t="s">
        <v>25</v>
      </c>
      <c r="H100" s="178"/>
      <c r="I100" s="178"/>
      <c r="J100" s="178"/>
      <c r="K100" s="178"/>
      <c r="L100" s="178"/>
      <c r="M100" s="178"/>
      <c r="N100" s="178"/>
      <c r="O100" s="15"/>
      <c r="P100" s="15"/>
      <c r="Q100" s="16"/>
    </row>
    <row r="101" spans="1:17" ht="13.5" customHeight="1" x14ac:dyDescent="0.2">
      <c r="A101" s="15"/>
      <c r="B101" s="15"/>
      <c r="C101" s="135"/>
      <c r="D101" s="135"/>
      <c r="E101" s="135"/>
      <c r="F101" s="135"/>
      <c r="G101" s="178" t="s">
        <v>26</v>
      </c>
      <c r="H101" s="178"/>
      <c r="I101" s="178"/>
      <c r="J101" s="178"/>
      <c r="K101" s="178"/>
      <c r="L101" s="178"/>
      <c r="M101" s="178"/>
      <c r="N101" s="178"/>
      <c r="O101" s="15"/>
      <c r="P101" s="15"/>
      <c r="Q101" s="16"/>
    </row>
    <row r="102" spans="1:17" ht="13.5" customHeight="1" x14ac:dyDescent="0.2">
      <c r="A102" s="15"/>
      <c r="B102" s="15"/>
      <c r="C102" s="135"/>
      <c r="D102" s="135"/>
      <c r="E102" s="135"/>
      <c r="F102" s="135"/>
      <c r="G102" s="178" t="s">
        <v>27</v>
      </c>
      <c r="H102" s="178"/>
      <c r="I102" s="178"/>
      <c r="J102" s="178"/>
      <c r="K102" s="178"/>
      <c r="L102" s="178"/>
      <c r="M102" s="178"/>
      <c r="N102" s="178"/>
      <c r="O102" s="15"/>
      <c r="P102" s="15"/>
      <c r="Q102" s="16"/>
    </row>
    <row r="103" spans="1:17" ht="13.5" customHeight="1" x14ac:dyDescent="0.2">
      <c r="A103" s="15"/>
      <c r="B103" s="15"/>
      <c r="C103" s="135"/>
      <c r="D103" s="135"/>
      <c r="E103" s="135"/>
      <c r="F103" s="135"/>
      <c r="G103" s="178" t="s">
        <v>28</v>
      </c>
      <c r="H103" s="178"/>
      <c r="I103" s="178"/>
      <c r="J103" s="178"/>
      <c r="K103" s="178"/>
      <c r="L103" s="178"/>
      <c r="M103" s="178"/>
      <c r="N103" s="178"/>
      <c r="O103" s="15"/>
      <c r="P103" s="15"/>
      <c r="Q103" s="16"/>
    </row>
    <row r="104" spans="1:17" ht="13.5" customHeight="1" x14ac:dyDescent="0.2">
      <c r="A104" s="15"/>
      <c r="B104" s="15"/>
      <c r="C104" s="135"/>
      <c r="D104" s="135"/>
      <c r="E104" s="135"/>
      <c r="F104" s="135"/>
      <c r="G104" s="178" t="s">
        <v>29</v>
      </c>
      <c r="H104" s="178"/>
      <c r="I104" s="178"/>
      <c r="J104" s="178"/>
      <c r="K104" s="178"/>
      <c r="L104" s="178"/>
      <c r="M104" s="178"/>
      <c r="N104" s="178"/>
      <c r="O104" s="15"/>
      <c r="P104" s="15"/>
      <c r="Q104" s="16"/>
    </row>
    <row r="105" spans="1:17" ht="13.5" customHeight="1" x14ac:dyDescent="0.2">
      <c r="A105" s="15"/>
      <c r="B105" s="15"/>
      <c r="C105" s="135"/>
      <c r="D105" s="135"/>
      <c r="E105" s="135"/>
      <c r="F105" s="135"/>
      <c r="G105" s="178" t="s">
        <v>30</v>
      </c>
      <c r="H105" s="178"/>
      <c r="I105" s="178"/>
      <c r="J105" s="178"/>
      <c r="K105" s="178"/>
      <c r="L105" s="178"/>
      <c r="M105" s="178"/>
      <c r="N105" s="178"/>
      <c r="O105" s="15"/>
      <c r="P105" s="15"/>
      <c r="Q105" s="16"/>
    </row>
    <row r="106" spans="1:17" ht="13.5" customHeight="1" x14ac:dyDescent="0.2">
      <c r="A106" s="15"/>
      <c r="B106" s="15"/>
      <c r="C106" s="135"/>
      <c r="D106" s="135"/>
      <c r="E106" s="135"/>
      <c r="F106" s="135"/>
      <c r="G106" s="178" t="s">
        <v>31</v>
      </c>
      <c r="H106" s="178"/>
      <c r="I106" s="178"/>
      <c r="J106" s="178"/>
      <c r="K106" s="178"/>
      <c r="L106" s="178"/>
      <c r="M106" s="178"/>
      <c r="N106" s="178"/>
      <c r="O106" s="15"/>
      <c r="P106" s="15"/>
      <c r="Q106" s="16"/>
    </row>
    <row r="107" spans="1:17" ht="13.5" customHeight="1" x14ac:dyDescent="0.2">
      <c r="A107" s="15"/>
      <c r="B107" s="15"/>
      <c r="C107" s="135"/>
      <c r="D107" s="135"/>
      <c r="E107" s="135"/>
      <c r="F107" s="135"/>
      <c r="G107" s="178" t="s">
        <v>32</v>
      </c>
      <c r="H107" s="178"/>
      <c r="I107" s="178"/>
      <c r="J107" s="178"/>
      <c r="K107" s="178"/>
      <c r="L107" s="178"/>
      <c r="M107" s="178"/>
      <c r="N107" s="178"/>
      <c r="O107" s="15"/>
      <c r="P107" s="15"/>
      <c r="Q107" s="16"/>
    </row>
    <row r="108" spans="1:17" ht="13.5" customHeight="1" x14ac:dyDescent="0.2">
      <c r="A108" s="15"/>
      <c r="B108" s="15"/>
      <c r="C108" s="135"/>
      <c r="D108" s="135"/>
      <c r="E108" s="135"/>
      <c r="F108" s="135"/>
      <c r="G108" s="178" t="s">
        <v>33</v>
      </c>
      <c r="H108" s="178"/>
      <c r="I108" s="178"/>
      <c r="J108" s="178"/>
      <c r="K108" s="178"/>
      <c r="L108" s="178"/>
      <c r="M108" s="178"/>
      <c r="N108" s="178"/>
      <c r="O108" s="15"/>
      <c r="P108" s="15"/>
      <c r="Q108" s="16"/>
    </row>
    <row r="109" spans="1:17" ht="13.5" customHeight="1" x14ac:dyDescent="0.2">
      <c r="A109" s="15"/>
      <c r="B109" s="15"/>
      <c r="C109" s="135"/>
      <c r="D109" s="135"/>
      <c r="E109" s="135"/>
      <c r="F109" s="135"/>
      <c r="G109" s="178" t="s">
        <v>34</v>
      </c>
      <c r="H109" s="178"/>
      <c r="I109" s="178"/>
      <c r="J109" s="178"/>
      <c r="K109" s="178"/>
      <c r="L109" s="178"/>
      <c r="M109" s="178"/>
      <c r="N109" s="178"/>
      <c r="O109" s="15"/>
      <c r="P109" s="15"/>
      <c r="Q109" s="16"/>
    </row>
    <row r="110" spans="1:17" ht="13.5" customHeight="1" x14ac:dyDescent="0.2">
      <c r="A110" s="15"/>
      <c r="B110" s="15"/>
      <c r="C110" s="135"/>
      <c r="D110" s="135"/>
      <c r="E110" s="135"/>
      <c r="F110" s="135"/>
      <c r="G110" s="178" t="s">
        <v>35</v>
      </c>
      <c r="H110" s="178"/>
      <c r="I110" s="178"/>
      <c r="J110" s="178"/>
      <c r="K110" s="178"/>
      <c r="L110" s="178"/>
      <c r="M110" s="178"/>
      <c r="N110" s="178"/>
      <c r="O110" s="15"/>
      <c r="P110" s="15"/>
      <c r="Q110" s="16"/>
    </row>
    <row r="111" spans="1:17" ht="12" customHeight="1" x14ac:dyDescent="0.2">
      <c r="A111" s="15"/>
      <c r="B111" s="15"/>
      <c r="C111" s="135" t="s">
        <v>36</v>
      </c>
      <c r="D111" s="135"/>
      <c r="E111" s="135"/>
      <c r="F111" s="135"/>
      <c r="G111" s="178" t="s">
        <v>37</v>
      </c>
      <c r="H111" s="178"/>
      <c r="I111" s="178"/>
      <c r="J111" s="178"/>
      <c r="K111" s="178"/>
      <c r="L111" s="178"/>
      <c r="M111" s="178"/>
      <c r="N111" s="178"/>
      <c r="O111" s="15"/>
      <c r="P111" s="15"/>
      <c r="Q111" s="16"/>
    </row>
    <row r="112" spans="1:17" ht="13.5" customHeight="1" x14ac:dyDescent="0.2">
      <c r="A112" s="15"/>
      <c r="B112" s="15"/>
      <c r="C112" s="135"/>
      <c r="D112" s="135"/>
      <c r="E112" s="135"/>
      <c r="F112" s="135"/>
      <c r="G112" s="178" t="s">
        <v>38</v>
      </c>
      <c r="H112" s="178"/>
      <c r="I112" s="178"/>
      <c r="J112" s="178"/>
      <c r="K112" s="178"/>
      <c r="L112" s="178"/>
      <c r="M112" s="178"/>
      <c r="N112" s="178"/>
      <c r="O112" s="15"/>
      <c r="P112" s="15"/>
      <c r="Q112" s="16"/>
    </row>
    <row r="113" spans="1:17" ht="11.25" customHeight="1" x14ac:dyDescent="0.2">
      <c r="A113" s="156"/>
      <c r="B113" s="156"/>
      <c r="C113" s="156"/>
      <c r="D113" s="156"/>
      <c r="E113" s="156"/>
      <c r="F113" s="156"/>
      <c r="G113" s="156"/>
      <c r="H113" s="156"/>
      <c r="I113" s="156"/>
      <c r="J113" s="156"/>
      <c r="K113" s="156"/>
      <c r="L113" s="156"/>
      <c r="M113" s="156"/>
      <c r="N113" s="156"/>
      <c r="O113" s="156"/>
      <c r="P113" s="156"/>
      <c r="Q113" s="156"/>
    </row>
    <row r="114" spans="1:17" s="5" customFormat="1" ht="13.5" customHeight="1" x14ac:dyDescent="0.2">
      <c r="A114" s="156" t="s">
        <v>130</v>
      </c>
      <c r="B114" s="156"/>
      <c r="C114" s="156"/>
      <c r="D114" s="156"/>
      <c r="E114" s="156"/>
      <c r="F114" s="156"/>
      <c r="G114" s="156"/>
      <c r="H114" s="156"/>
      <c r="I114" s="156"/>
      <c r="J114" s="156"/>
      <c r="K114" s="156"/>
      <c r="L114" s="156"/>
      <c r="M114" s="156"/>
      <c r="N114" s="156"/>
      <c r="O114" s="12"/>
      <c r="P114" s="15"/>
      <c r="Q114" s="15"/>
    </row>
    <row r="115" spans="1:17" s="5" customFormat="1" ht="62.45" customHeight="1" x14ac:dyDescent="0.2">
      <c r="A115" s="183" t="s">
        <v>287</v>
      </c>
      <c r="B115" s="183"/>
      <c r="C115" s="183"/>
      <c r="D115" s="183"/>
      <c r="E115" s="183"/>
      <c r="F115" s="183"/>
      <c r="G115" s="183"/>
      <c r="H115" s="183"/>
      <c r="I115" s="183"/>
      <c r="J115" s="183"/>
      <c r="K115" s="183"/>
      <c r="L115" s="183"/>
      <c r="M115" s="183"/>
      <c r="N115" s="183"/>
      <c r="O115" s="183"/>
      <c r="P115" s="183"/>
      <c r="Q115" s="183"/>
    </row>
    <row r="116" spans="1:17" x14ac:dyDescent="0.2">
      <c r="A116" s="12"/>
      <c r="B116" s="12"/>
      <c r="C116" s="12"/>
      <c r="D116" s="12"/>
      <c r="E116" s="12"/>
      <c r="F116" s="12"/>
      <c r="G116" s="12"/>
      <c r="H116" s="12"/>
      <c r="I116" s="12"/>
      <c r="J116" s="12"/>
      <c r="K116" s="12"/>
      <c r="L116" s="12"/>
      <c r="M116" s="12"/>
      <c r="N116" s="12"/>
      <c r="O116" s="12"/>
      <c r="P116" s="12"/>
      <c r="Q116" s="12"/>
    </row>
    <row r="117" spans="1:17" ht="12" customHeight="1" x14ac:dyDescent="0.2">
      <c r="A117" s="168" t="s">
        <v>131</v>
      </c>
      <c r="B117" s="168"/>
      <c r="C117" s="168"/>
      <c r="D117" s="168"/>
      <c r="E117" s="168"/>
      <c r="F117" s="168"/>
      <c r="G117" s="168"/>
      <c r="H117" s="168"/>
      <c r="I117" s="168"/>
      <c r="J117" s="168"/>
      <c r="K117" s="168"/>
      <c r="L117" s="168"/>
      <c r="M117" s="168"/>
      <c r="N117" s="168"/>
      <c r="O117" s="168"/>
      <c r="P117" s="168"/>
      <c r="Q117" s="168"/>
    </row>
    <row r="118" spans="1:17" ht="27.6" customHeight="1" x14ac:dyDescent="0.2">
      <c r="A118" s="184" t="s">
        <v>288</v>
      </c>
      <c r="B118" s="184"/>
      <c r="C118" s="184"/>
      <c r="D118" s="184"/>
      <c r="E118" s="184"/>
      <c r="F118" s="184"/>
      <c r="G118" s="184"/>
      <c r="H118" s="184"/>
      <c r="I118" s="184"/>
      <c r="J118" s="184"/>
      <c r="K118" s="184"/>
      <c r="L118" s="184"/>
      <c r="M118" s="184"/>
      <c r="N118" s="184"/>
      <c r="O118" s="184"/>
      <c r="P118" s="184"/>
      <c r="Q118" s="184"/>
    </row>
    <row r="119" spans="1:17" ht="6" customHeight="1" x14ac:dyDescent="0.2">
      <c r="A119" s="177"/>
      <c r="B119" s="177"/>
      <c r="C119" s="177"/>
      <c r="D119" s="177"/>
      <c r="E119" s="177"/>
      <c r="F119" s="177"/>
      <c r="G119" s="177"/>
      <c r="H119" s="177"/>
      <c r="I119" s="177"/>
      <c r="J119" s="177"/>
      <c r="K119" s="177"/>
      <c r="L119" s="177"/>
      <c r="M119" s="177"/>
      <c r="N119" s="177"/>
      <c r="O119" s="12"/>
      <c r="P119" s="15"/>
      <c r="Q119" s="15"/>
    </row>
    <row r="120" spans="1:17" ht="26.25" customHeight="1" x14ac:dyDescent="0.2">
      <c r="A120" s="20"/>
      <c r="B120" s="132" t="s">
        <v>143</v>
      </c>
      <c r="C120" s="133"/>
      <c r="D120" s="134" t="s">
        <v>144</v>
      </c>
      <c r="E120" s="134"/>
      <c r="F120" s="134"/>
      <c r="G120" s="134"/>
      <c r="H120" s="134"/>
      <c r="I120" s="134"/>
      <c r="J120" s="134"/>
      <c r="K120" s="134"/>
      <c r="L120" s="134"/>
      <c r="M120" s="134" t="s">
        <v>145</v>
      </c>
      <c r="N120" s="134"/>
      <c r="O120" s="134"/>
      <c r="P120" s="12"/>
      <c r="Q120" s="15"/>
    </row>
    <row r="121" spans="1:17" ht="25.5" customHeight="1" x14ac:dyDescent="0.2">
      <c r="A121" s="20"/>
      <c r="B121" s="182" t="s">
        <v>146</v>
      </c>
      <c r="C121" s="182"/>
      <c r="D121" s="178" t="s">
        <v>147</v>
      </c>
      <c r="E121" s="178"/>
      <c r="F121" s="178"/>
      <c r="G121" s="178"/>
      <c r="H121" s="178"/>
      <c r="I121" s="178"/>
      <c r="J121" s="179"/>
      <c r="K121" s="179"/>
      <c r="L121" s="179"/>
      <c r="M121" s="135" t="s">
        <v>148</v>
      </c>
      <c r="N121" s="135"/>
      <c r="O121" s="135"/>
      <c r="P121" s="12"/>
      <c r="Q121" s="15"/>
    </row>
    <row r="122" spans="1:17" ht="32.25" customHeight="1" x14ac:dyDescent="0.2">
      <c r="A122" s="20"/>
      <c r="B122" s="182"/>
      <c r="C122" s="182"/>
      <c r="D122" s="178" t="s">
        <v>162</v>
      </c>
      <c r="E122" s="178"/>
      <c r="F122" s="178"/>
      <c r="G122" s="178"/>
      <c r="H122" s="178"/>
      <c r="I122" s="178"/>
      <c r="J122" s="179"/>
      <c r="K122" s="179"/>
      <c r="L122" s="179"/>
      <c r="M122" s="135" t="s">
        <v>149</v>
      </c>
      <c r="N122" s="135"/>
      <c r="O122" s="135"/>
      <c r="P122" s="12"/>
      <c r="Q122" s="15"/>
    </row>
    <row r="123" spans="1:17" ht="42" customHeight="1" x14ac:dyDescent="0.2">
      <c r="A123" s="20"/>
      <c r="B123" s="182" t="s">
        <v>150</v>
      </c>
      <c r="C123" s="182"/>
      <c r="D123" s="178" t="s">
        <v>163</v>
      </c>
      <c r="E123" s="178"/>
      <c r="F123" s="178"/>
      <c r="G123" s="178"/>
      <c r="H123" s="178"/>
      <c r="I123" s="178"/>
      <c r="J123" s="179"/>
      <c r="K123" s="179"/>
      <c r="L123" s="179"/>
      <c r="M123" s="135" t="s">
        <v>151</v>
      </c>
      <c r="N123" s="135"/>
      <c r="O123" s="135"/>
      <c r="P123" s="12"/>
      <c r="Q123" s="15"/>
    </row>
    <row r="124" spans="1:17" ht="42" customHeight="1" x14ac:dyDescent="0.2">
      <c r="A124" s="20"/>
      <c r="B124" s="182" t="s">
        <v>152</v>
      </c>
      <c r="C124" s="182"/>
      <c r="D124" s="178" t="s">
        <v>164</v>
      </c>
      <c r="E124" s="178"/>
      <c r="F124" s="178"/>
      <c r="G124" s="178"/>
      <c r="H124" s="178"/>
      <c r="I124" s="178"/>
      <c r="J124" s="180"/>
      <c r="K124" s="180"/>
      <c r="L124" s="180"/>
      <c r="M124" s="135" t="s">
        <v>153</v>
      </c>
      <c r="N124" s="135"/>
      <c r="O124" s="135"/>
      <c r="P124" s="12"/>
      <c r="Q124" s="15"/>
    </row>
    <row r="125" spans="1:17" ht="40.5" customHeight="1" x14ac:dyDescent="0.2">
      <c r="A125" s="20"/>
      <c r="B125" s="146" t="s">
        <v>154</v>
      </c>
      <c r="C125" s="146"/>
      <c r="D125" s="178" t="s">
        <v>165</v>
      </c>
      <c r="E125" s="178"/>
      <c r="F125" s="178"/>
      <c r="G125" s="178"/>
      <c r="H125" s="178"/>
      <c r="I125" s="178"/>
      <c r="J125" s="180"/>
      <c r="K125" s="180"/>
      <c r="L125" s="180"/>
      <c r="M125" s="135" t="s">
        <v>155</v>
      </c>
      <c r="N125" s="135"/>
      <c r="O125" s="135"/>
      <c r="P125" s="12"/>
      <c r="Q125" s="15"/>
    </row>
    <row r="126" spans="1:17" ht="36.75" customHeight="1" x14ac:dyDescent="0.2">
      <c r="A126" s="20"/>
      <c r="B126" s="146" t="s">
        <v>156</v>
      </c>
      <c r="C126" s="146"/>
      <c r="D126" s="178" t="s">
        <v>166</v>
      </c>
      <c r="E126" s="178"/>
      <c r="F126" s="178"/>
      <c r="G126" s="178"/>
      <c r="H126" s="178"/>
      <c r="I126" s="178"/>
      <c r="J126" s="180"/>
      <c r="K126" s="180"/>
      <c r="L126" s="180"/>
      <c r="M126" s="135" t="s">
        <v>157</v>
      </c>
      <c r="N126" s="135"/>
      <c r="O126" s="135"/>
      <c r="P126" s="12"/>
      <c r="Q126" s="15"/>
    </row>
    <row r="127" spans="1:17" ht="42.75" customHeight="1" x14ac:dyDescent="0.2">
      <c r="A127" s="20"/>
      <c r="B127" s="146" t="s">
        <v>158</v>
      </c>
      <c r="C127" s="146"/>
      <c r="D127" s="178" t="s">
        <v>159</v>
      </c>
      <c r="E127" s="178"/>
      <c r="F127" s="178"/>
      <c r="G127" s="178"/>
      <c r="H127" s="178"/>
      <c r="I127" s="178"/>
      <c r="J127" s="180"/>
      <c r="K127" s="180"/>
      <c r="L127" s="180"/>
      <c r="M127" s="135" t="s">
        <v>160</v>
      </c>
      <c r="N127" s="181"/>
      <c r="O127" s="181"/>
      <c r="P127" s="12"/>
      <c r="Q127" s="15"/>
    </row>
    <row r="128" spans="1:17" ht="24.75" customHeight="1" x14ac:dyDescent="0.2">
      <c r="A128" s="20"/>
      <c r="B128" s="22"/>
      <c r="C128" s="22"/>
      <c r="D128" s="12"/>
      <c r="E128" s="12"/>
      <c r="F128" s="12"/>
      <c r="G128" s="12"/>
      <c r="H128" s="12"/>
      <c r="I128" s="12"/>
      <c r="J128" s="15"/>
      <c r="K128" s="15"/>
      <c r="L128" s="15"/>
      <c r="M128" s="11"/>
      <c r="N128" s="23"/>
      <c r="O128" s="23"/>
      <c r="P128" s="12"/>
      <c r="Q128" s="15"/>
    </row>
    <row r="129" spans="1:17" ht="42.75" customHeight="1" x14ac:dyDescent="0.2">
      <c r="A129" s="20"/>
      <c r="B129" s="22"/>
      <c r="C129" s="22"/>
      <c r="D129" s="12"/>
      <c r="E129" s="152" t="s">
        <v>167</v>
      </c>
      <c r="F129" s="152"/>
      <c r="G129" s="152"/>
      <c r="H129" s="152" t="s">
        <v>168</v>
      </c>
      <c r="I129" s="152"/>
      <c r="J129" s="152"/>
      <c r="K129" s="15"/>
      <c r="L129" s="15"/>
      <c r="M129" s="11"/>
      <c r="N129" s="23"/>
      <c r="O129" s="23"/>
      <c r="P129" s="12"/>
      <c r="Q129" s="15"/>
    </row>
    <row r="130" spans="1:17" ht="18.75" customHeight="1" x14ac:dyDescent="0.2">
      <c r="A130" s="20"/>
      <c r="B130" s="22"/>
      <c r="C130" s="22"/>
      <c r="D130" s="12"/>
      <c r="E130" s="152" t="s">
        <v>169</v>
      </c>
      <c r="F130" s="152"/>
      <c r="G130" s="152"/>
      <c r="H130" s="153" t="s">
        <v>170</v>
      </c>
      <c r="I130" s="153"/>
      <c r="J130" s="153"/>
      <c r="K130" s="15"/>
      <c r="L130" s="15"/>
      <c r="M130" s="11"/>
      <c r="N130" s="23"/>
      <c r="O130" s="23"/>
      <c r="P130" s="12"/>
      <c r="Q130" s="15"/>
    </row>
    <row r="131" spans="1:17" ht="18.75" customHeight="1" x14ac:dyDescent="0.2">
      <c r="A131" s="20"/>
      <c r="B131" s="22"/>
      <c r="C131" s="22"/>
      <c r="D131" s="12"/>
      <c r="E131" s="152" t="s">
        <v>4</v>
      </c>
      <c r="F131" s="152"/>
      <c r="G131" s="152"/>
      <c r="H131" s="153" t="s">
        <v>171</v>
      </c>
      <c r="I131" s="153"/>
      <c r="J131" s="153"/>
      <c r="K131" s="15"/>
      <c r="L131" s="15"/>
      <c r="M131" s="11"/>
      <c r="N131" s="23"/>
      <c r="O131" s="23"/>
      <c r="P131" s="12"/>
      <c r="Q131" s="15"/>
    </row>
    <row r="132" spans="1:17" ht="18.75" customHeight="1" x14ac:dyDescent="0.2">
      <c r="A132" s="20"/>
      <c r="B132" s="22"/>
      <c r="C132" s="22"/>
      <c r="D132" s="12"/>
      <c r="E132" s="152" t="s">
        <v>172</v>
      </c>
      <c r="F132" s="152"/>
      <c r="G132" s="152"/>
      <c r="H132" s="153" t="s">
        <v>173</v>
      </c>
      <c r="I132" s="153"/>
      <c r="J132" s="153"/>
      <c r="K132" s="15"/>
      <c r="L132" s="15"/>
      <c r="M132" s="11"/>
      <c r="N132" s="23"/>
      <c r="O132" s="23"/>
      <c r="P132" s="12"/>
      <c r="Q132" s="15"/>
    </row>
    <row r="133" spans="1:17" s="5" customFormat="1" ht="18.75" customHeight="1" x14ac:dyDescent="0.2">
      <c r="A133" s="20"/>
      <c r="B133" s="22"/>
      <c r="C133" s="22"/>
      <c r="D133" s="12"/>
      <c r="E133" s="24"/>
      <c r="F133" s="24"/>
      <c r="G133" s="24"/>
      <c r="H133" s="11"/>
      <c r="I133" s="11"/>
      <c r="J133" s="11"/>
      <c r="K133" s="15"/>
      <c r="L133" s="15"/>
      <c r="M133" s="11"/>
      <c r="N133" s="23"/>
      <c r="O133" s="23"/>
      <c r="P133" s="12"/>
      <c r="Q133" s="15"/>
    </row>
    <row r="134" spans="1:17" s="5" customFormat="1" ht="18.75" customHeight="1" x14ac:dyDescent="0.2">
      <c r="A134" s="154" t="s">
        <v>200</v>
      </c>
      <c r="B134" s="154"/>
      <c r="C134" s="154"/>
      <c r="D134" s="154"/>
      <c r="E134" s="154"/>
      <c r="F134" s="154"/>
      <c r="G134" s="154"/>
      <c r="H134" s="154"/>
      <c r="I134" s="154"/>
      <c r="J134" s="154"/>
      <c r="K134" s="154"/>
      <c r="L134" s="154"/>
      <c r="M134" s="154"/>
      <c r="N134" s="154"/>
      <c r="O134" s="154"/>
      <c r="P134" s="154"/>
      <c r="Q134" s="154"/>
    </row>
    <row r="135" spans="1:17" s="5" customFormat="1" ht="18.75" customHeight="1" x14ac:dyDescent="0.2">
      <c r="A135" s="154"/>
      <c r="B135" s="154"/>
      <c r="C135" s="154"/>
      <c r="D135" s="154"/>
      <c r="E135" s="154"/>
      <c r="F135" s="154"/>
      <c r="G135" s="154"/>
      <c r="H135" s="154"/>
      <c r="I135" s="154"/>
      <c r="J135" s="154"/>
      <c r="K135" s="154"/>
      <c r="L135" s="154"/>
      <c r="M135" s="154"/>
      <c r="N135" s="154"/>
      <c r="O135" s="154"/>
      <c r="P135" s="154"/>
      <c r="Q135" s="154"/>
    </row>
    <row r="136" spans="1:17" s="5" customFormat="1" ht="18.75" customHeight="1" x14ac:dyDescent="0.2">
      <c r="A136" s="154"/>
      <c r="B136" s="154"/>
      <c r="C136" s="154"/>
      <c r="D136" s="154"/>
      <c r="E136" s="154"/>
      <c r="F136" s="154"/>
      <c r="G136" s="154"/>
      <c r="H136" s="154"/>
      <c r="I136" s="154"/>
      <c r="J136" s="154"/>
      <c r="K136" s="154"/>
      <c r="L136" s="154"/>
      <c r="M136" s="154"/>
      <c r="N136" s="154"/>
      <c r="O136" s="154"/>
      <c r="P136" s="154"/>
      <c r="Q136" s="154"/>
    </row>
    <row r="137" spans="1:17" s="5" customFormat="1" ht="18.75" customHeight="1" x14ac:dyDescent="0.2">
      <c r="A137" s="20"/>
      <c r="B137" s="22"/>
      <c r="C137" s="22"/>
      <c r="D137" s="12"/>
      <c r="E137" s="24"/>
      <c r="F137" s="24"/>
      <c r="G137" s="24"/>
      <c r="H137" s="11"/>
      <c r="I137" s="11"/>
      <c r="J137" s="11"/>
      <c r="K137" s="15"/>
      <c r="L137" s="15"/>
      <c r="M137" s="11"/>
      <c r="N137" s="23"/>
      <c r="O137" s="23"/>
      <c r="P137" s="12"/>
      <c r="Q137" s="15"/>
    </row>
    <row r="138" spans="1:17" s="5" customFormat="1" ht="32.25" customHeight="1" x14ac:dyDescent="0.2">
      <c r="A138" s="20"/>
      <c r="B138" s="22"/>
      <c r="C138" s="22"/>
      <c r="D138" s="12"/>
      <c r="E138" s="152" t="s">
        <v>174</v>
      </c>
      <c r="F138" s="152"/>
      <c r="G138" s="152"/>
      <c r="H138" s="152" t="s">
        <v>201</v>
      </c>
      <c r="I138" s="152"/>
      <c r="J138" s="152"/>
      <c r="K138" s="152"/>
      <c r="L138" s="15"/>
      <c r="M138" s="11"/>
      <c r="N138" s="23"/>
      <c r="O138" s="23"/>
      <c r="P138" s="12"/>
      <c r="Q138" s="15"/>
    </row>
    <row r="139" spans="1:17" s="5" customFormat="1" ht="30" customHeight="1" x14ac:dyDescent="0.2">
      <c r="A139" s="20"/>
      <c r="B139" s="22"/>
      <c r="C139" s="22"/>
      <c r="D139" s="12"/>
      <c r="E139" s="152" t="s">
        <v>169</v>
      </c>
      <c r="F139" s="152"/>
      <c r="G139" s="152"/>
      <c r="H139" s="155" t="s">
        <v>202</v>
      </c>
      <c r="I139" s="155"/>
      <c r="J139" s="155"/>
      <c r="K139" s="155"/>
      <c r="L139" s="15"/>
      <c r="M139" s="11"/>
      <c r="N139" s="23"/>
      <c r="O139" s="23"/>
      <c r="P139" s="12"/>
      <c r="Q139" s="15"/>
    </row>
    <row r="140" spans="1:17" s="5" customFormat="1" ht="27" customHeight="1" x14ac:dyDescent="0.2">
      <c r="A140" s="20"/>
      <c r="B140" s="22"/>
      <c r="C140" s="22"/>
      <c r="D140" s="12"/>
      <c r="E140" s="152" t="s">
        <v>4</v>
      </c>
      <c r="F140" s="152"/>
      <c r="G140" s="152"/>
      <c r="H140" s="155" t="s">
        <v>203</v>
      </c>
      <c r="I140" s="155"/>
      <c r="J140" s="155"/>
      <c r="K140" s="155"/>
      <c r="L140" s="15"/>
      <c r="M140" s="11"/>
      <c r="N140" s="23"/>
      <c r="O140" s="23"/>
      <c r="P140" s="12"/>
      <c r="Q140" s="15"/>
    </row>
    <row r="141" spans="1:17" s="5" customFormat="1" ht="27" customHeight="1" x14ac:dyDescent="0.2">
      <c r="A141" s="20"/>
      <c r="B141" s="22"/>
      <c r="C141" s="22"/>
      <c r="D141" s="12"/>
      <c r="E141" s="152" t="s">
        <v>172</v>
      </c>
      <c r="F141" s="152"/>
      <c r="G141" s="152"/>
      <c r="H141" s="155" t="s">
        <v>204</v>
      </c>
      <c r="I141" s="155"/>
      <c r="J141" s="155"/>
      <c r="K141" s="155"/>
      <c r="L141" s="15"/>
      <c r="M141" s="11"/>
      <c r="N141" s="23"/>
      <c r="O141" s="23"/>
      <c r="P141" s="12"/>
      <c r="Q141" s="15"/>
    </row>
    <row r="142" spans="1:17" s="5" customFormat="1" ht="18.75" customHeight="1" x14ac:dyDescent="0.2">
      <c r="A142" s="20"/>
      <c r="B142" s="22"/>
      <c r="C142" s="22"/>
      <c r="D142" s="12"/>
      <c r="E142" s="24"/>
      <c r="F142" s="24"/>
      <c r="G142" s="24"/>
      <c r="H142" s="11"/>
      <c r="I142" s="11"/>
      <c r="J142" s="11"/>
      <c r="K142" s="15"/>
      <c r="L142" s="15"/>
      <c r="M142" s="11"/>
      <c r="N142" s="23"/>
      <c r="O142" s="23"/>
      <c r="P142" s="12"/>
      <c r="Q142" s="15"/>
    </row>
    <row r="143" spans="1:17" ht="12.75" customHeight="1" x14ac:dyDescent="0.2">
      <c r="A143" s="129" t="s">
        <v>176</v>
      </c>
      <c r="B143" s="129"/>
      <c r="C143" s="129"/>
      <c r="D143" s="129"/>
      <c r="E143" s="129"/>
      <c r="F143" s="129"/>
      <c r="G143" s="129"/>
      <c r="H143" s="129"/>
      <c r="I143" s="129"/>
      <c r="J143" s="129"/>
      <c r="K143" s="129"/>
      <c r="L143" s="129"/>
      <c r="M143" s="129"/>
      <c r="N143" s="129"/>
      <c r="O143" s="129"/>
      <c r="P143" s="129"/>
      <c r="Q143" s="129"/>
    </row>
    <row r="144" spans="1:17" s="5" customFormat="1" ht="12.75" customHeight="1" x14ac:dyDescent="0.2">
      <c r="A144" s="147" t="s">
        <v>177</v>
      </c>
      <c r="B144" s="147"/>
      <c r="C144" s="147"/>
      <c r="D144" s="147"/>
      <c r="E144" s="147"/>
      <c r="F144" s="147"/>
      <c r="G144" s="147"/>
      <c r="H144" s="147"/>
      <c r="I144" s="147"/>
      <c r="J144" s="147"/>
      <c r="K144" s="147"/>
      <c r="L144" s="147"/>
      <c r="M144" s="147"/>
      <c r="N144" s="147"/>
      <c r="O144" s="147"/>
      <c r="P144" s="147"/>
      <c r="Q144" s="147"/>
    </row>
    <row r="145" spans="1:17" s="5" customFormat="1" x14ac:dyDescent="0.2">
      <c r="A145" s="147"/>
      <c r="B145" s="147"/>
      <c r="C145" s="147"/>
      <c r="D145" s="147"/>
      <c r="E145" s="147"/>
      <c r="F145" s="147"/>
      <c r="G145" s="147"/>
      <c r="H145" s="147"/>
      <c r="I145" s="147"/>
      <c r="J145" s="147"/>
      <c r="K145" s="147"/>
      <c r="L145" s="147"/>
      <c r="M145" s="147"/>
      <c r="N145" s="147"/>
      <c r="O145" s="147"/>
      <c r="P145" s="147"/>
      <c r="Q145" s="147"/>
    </row>
    <row r="146" spans="1:17" s="5" customFormat="1" x14ac:dyDescent="0.2">
      <c r="A146" s="147"/>
      <c r="B146" s="147"/>
      <c r="C146" s="147"/>
      <c r="D146" s="147"/>
      <c r="E146" s="147"/>
      <c r="F146" s="147"/>
      <c r="G146" s="147"/>
      <c r="H146" s="147"/>
      <c r="I146" s="147"/>
      <c r="J146" s="147"/>
      <c r="K146" s="147"/>
      <c r="L146" s="147"/>
      <c r="M146" s="147"/>
      <c r="N146" s="147"/>
      <c r="O146" s="147"/>
      <c r="P146" s="147"/>
      <c r="Q146" s="147"/>
    </row>
    <row r="147" spans="1:17" s="5" customFormat="1" x14ac:dyDescent="0.2">
      <c r="A147" s="25"/>
      <c r="B147" s="25"/>
      <c r="C147" s="25"/>
      <c r="D147" s="25"/>
      <c r="E147" s="25"/>
      <c r="F147" s="25"/>
      <c r="G147" s="25"/>
      <c r="H147" s="25"/>
      <c r="I147" s="25"/>
      <c r="J147" s="25"/>
      <c r="K147" s="25"/>
      <c r="L147" s="25"/>
      <c r="M147" s="25"/>
      <c r="N147" s="25"/>
      <c r="O147" s="25"/>
      <c r="P147" s="25"/>
      <c r="Q147" s="25"/>
    </row>
    <row r="148" spans="1:17" s="5" customFormat="1" ht="33" customHeight="1" x14ac:dyDescent="0.2">
      <c r="A148" s="25"/>
      <c r="B148" s="25"/>
      <c r="C148" s="25"/>
      <c r="D148" s="134" t="s">
        <v>178</v>
      </c>
      <c r="E148" s="134"/>
      <c r="F148" s="134"/>
      <c r="G148" s="134" t="s">
        <v>179</v>
      </c>
      <c r="H148" s="132"/>
      <c r="I148" s="148" t="s">
        <v>180</v>
      </c>
      <c r="J148" s="149"/>
      <c r="K148" s="150"/>
      <c r="L148" s="132" t="s">
        <v>184</v>
      </c>
      <c r="M148" s="151"/>
      <c r="N148" s="133"/>
      <c r="O148" s="25"/>
      <c r="P148" s="25"/>
      <c r="Q148" s="25"/>
    </row>
    <row r="149" spans="1:17" s="5" customFormat="1" x14ac:dyDescent="0.2">
      <c r="A149" s="25"/>
      <c r="B149" s="25"/>
      <c r="C149" s="25"/>
      <c r="D149" s="134"/>
      <c r="E149" s="134"/>
      <c r="F149" s="134"/>
      <c r="G149" s="134"/>
      <c r="H149" s="132"/>
      <c r="I149" s="139" t="s">
        <v>181</v>
      </c>
      <c r="J149" s="140"/>
      <c r="K149" s="141"/>
      <c r="L149" s="132"/>
      <c r="M149" s="151"/>
      <c r="N149" s="133"/>
      <c r="O149" s="25"/>
      <c r="P149" s="25"/>
      <c r="Q149" s="25"/>
    </row>
    <row r="150" spans="1:17" s="5" customFormat="1" x14ac:dyDescent="0.2">
      <c r="A150" s="25"/>
      <c r="B150" s="25"/>
      <c r="C150" s="25"/>
      <c r="D150" s="134"/>
      <c r="E150" s="134"/>
      <c r="F150" s="134"/>
      <c r="G150" s="134"/>
      <c r="H150" s="132"/>
      <c r="I150" s="139" t="s">
        <v>182</v>
      </c>
      <c r="J150" s="140"/>
      <c r="K150" s="141"/>
      <c r="L150" s="148" t="s">
        <v>185</v>
      </c>
      <c r="M150" s="149"/>
      <c r="N150" s="150"/>
      <c r="O150" s="25"/>
      <c r="P150" s="25"/>
      <c r="Q150" s="25"/>
    </row>
    <row r="151" spans="1:17" s="5" customFormat="1" x14ac:dyDescent="0.2">
      <c r="A151" s="25"/>
      <c r="B151" s="25"/>
      <c r="C151" s="25"/>
      <c r="D151" s="134"/>
      <c r="E151" s="134"/>
      <c r="F151" s="134"/>
      <c r="G151" s="134"/>
      <c r="H151" s="132"/>
      <c r="I151" s="142" t="s">
        <v>183</v>
      </c>
      <c r="J151" s="143"/>
      <c r="K151" s="144"/>
      <c r="L151" s="142"/>
      <c r="M151" s="143"/>
      <c r="N151" s="144"/>
      <c r="O151" s="25"/>
      <c r="P151" s="25"/>
      <c r="Q151" s="25"/>
    </row>
    <row r="152" spans="1:17" s="5" customFormat="1" x14ac:dyDescent="0.2">
      <c r="A152" s="25"/>
      <c r="B152" s="25"/>
      <c r="C152" s="25"/>
      <c r="D152" s="135" t="s">
        <v>186</v>
      </c>
      <c r="E152" s="135"/>
      <c r="F152" s="135"/>
      <c r="G152" s="135" t="s">
        <v>169</v>
      </c>
      <c r="H152" s="135"/>
      <c r="I152" s="145" t="s">
        <v>187</v>
      </c>
      <c r="J152" s="145"/>
      <c r="K152" s="145"/>
      <c r="L152" s="130" t="s">
        <v>188</v>
      </c>
      <c r="M152" s="136"/>
      <c r="N152" s="131"/>
      <c r="O152" s="25"/>
      <c r="P152" s="25"/>
      <c r="Q152" s="25"/>
    </row>
    <row r="153" spans="1:17" s="5" customFormat="1" x14ac:dyDescent="0.2">
      <c r="A153" s="25"/>
      <c r="B153" s="25"/>
      <c r="C153" s="25"/>
      <c r="D153" s="135"/>
      <c r="E153" s="135"/>
      <c r="F153" s="135"/>
      <c r="G153" s="135" t="s">
        <v>4</v>
      </c>
      <c r="H153" s="135"/>
      <c r="I153" s="146" t="s">
        <v>189</v>
      </c>
      <c r="J153" s="146"/>
      <c r="K153" s="146"/>
      <c r="L153" s="130" t="s">
        <v>190</v>
      </c>
      <c r="M153" s="136"/>
      <c r="N153" s="131"/>
      <c r="O153" s="25"/>
      <c r="P153" s="25"/>
      <c r="Q153" s="25"/>
    </row>
    <row r="154" spans="1:17" s="5" customFormat="1" x14ac:dyDescent="0.2">
      <c r="A154" s="25"/>
      <c r="B154" s="25"/>
      <c r="C154" s="25"/>
      <c r="D154" s="135"/>
      <c r="E154" s="135"/>
      <c r="F154" s="135"/>
      <c r="G154" s="135" t="s">
        <v>172</v>
      </c>
      <c r="H154" s="135"/>
      <c r="I154" s="146" t="s">
        <v>191</v>
      </c>
      <c r="J154" s="146"/>
      <c r="K154" s="146"/>
      <c r="L154" s="130" t="s">
        <v>190</v>
      </c>
      <c r="M154" s="136"/>
      <c r="N154" s="131"/>
      <c r="O154" s="25"/>
      <c r="P154" s="25"/>
      <c r="Q154" s="25"/>
    </row>
    <row r="155" spans="1:17" s="5" customFormat="1" x14ac:dyDescent="0.2">
      <c r="A155" s="25"/>
      <c r="B155" s="25"/>
      <c r="C155" s="25"/>
      <c r="D155" s="135" t="s">
        <v>192</v>
      </c>
      <c r="E155" s="135"/>
      <c r="F155" s="135"/>
      <c r="G155" s="135" t="s">
        <v>169</v>
      </c>
      <c r="H155" s="135"/>
      <c r="I155" s="146" t="s">
        <v>193</v>
      </c>
      <c r="J155" s="146"/>
      <c r="K155" s="146"/>
      <c r="L155" s="130" t="s">
        <v>190</v>
      </c>
      <c r="M155" s="136"/>
      <c r="N155" s="131"/>
      <c r="O155" s="25"/>
      <c r="P155" s="25"/>
      <c r="Q155" s="25"/>
    </row>
    <row r="156" spans="1:17" s="5" customFormat="1" x14ac:dyDescent="0.2">
      <c r="A156" s="25"/>
      <c r="B156" s="25"/>
      <c r="C156" s="25"/>
      <c r="D156" s="135"/>
      <c r="E156" s="135"/>
      <c r="F156" s="135"/>
      <c r="G156" s="135" t="s">
        <v>4</v>
      </c>
      <c r="H156" s="135"/>
      <c r="I156" s="146" t="s">
        <v>194</v>
      </c>
      <c r="J156" s="146"/>
      <c r="K156" s="146"/>
      <c r="L156" s="130" t="s">
        <v>190</v>
      </c>
      <c r="M156" s="136"/>
      <c r="N156" s="131"/>
      <c r="O156" s="25"/>
      <c r="P156" s="25"/>
      <c r="Q156" s="25"/>
    </row>
    <row r="157" spans="1:17" s="5" customFormat="1" x14ac:dyDescent="0.2">
      <c r="A157" s="25"/>
      <c r="B157" s="25"/>
      <c r="C157" s="25"/>
      <c r="D157" s="135"/>
      <c r="E157" s="135"/>
      <c r="F157" s="135"/>
      <c r="G157" s="135" t="s">
        <v>172</v>
      </c>
      <c r="H157" s="135"/>
      <c r="I157" s="146" t="s">
        <v>195</v>
      </c>
      <c r="J157" s="146"/>
      <c r="K157" s="146"/>
      <c r="L157" s="130" t="s">
        <v>190</v>
      </c>
      <c r="M157" s="136"/>
      <c r="N157" s="131"/>
      <c r="O157" s="25"/>
      <c r="P157" s="25"/>
      <c r="Q157" s="25"/>
    </row>
    <row r="158" spans="1:17" s="5" customFormat="1" x14ac:dyDescent="0.2">
      <c r="A158" s="25"/>
      <c r="B158" s="25"/>
      <c r="C158" s="25"/>
      <c r="D158" s="135" t="s">
        <v>196</v>
      </c>
      <c r="E158" s="135"/>
      <c r="F158" s="135"/>
      <c r="G158" s="135" t="s">
        <v>169</v>
      </c>
      <c r="H158" s="135"/>
      <c r="I158" s="146" t="s">
        <v>197</v>
      </c>
      <c r="J158" s="146"/>
      <c r="K158" s="146"/>
      <c r="L158" s="130" t="s">
        <v>190</v>
      </c>
      <c r="M158" s="136"/>
      <c r="N158" s="131"/>
      <c r="O158" s="25"/>
      <c r="P158" s="25"/>
      <c r="Q158" s="25"/>
    </row>
    <row r="159" spans="1:17" s="5" customFormat="1" x14ac:dyDescent="0.2">
      <c r="A159" s="25"/>
      <c r="B159" s="25"/>
      <c r="C159" s="25"/>
      <c r="D159" s="135"/>
      <c r="E159" s="135"/>
      <c r="F159" s="135"/>
      <c r="G159" s="135" t="s">
        <v>4</v>
      </c>
      <c r="H159" s="135"/>
      <c r="I159" s="146" t="s">
        <v>198</v>
      </c>
      <c r="J159" s="146"/>
      <c r="K159" s="146"/>
      <c r="L159" s="130" t="s">
        <v>190</v>
      </c>
      <c r="M159" s="136"/>
      <c r="N159" s="131"/>
      <c r="O159" s="25"/>
      <c r="P159" s="25"/>
      <c r="Q159" s="25"/>
    </row>
    <row r="160" spans="1:17" s="5" customFormat="1" x14ac:dyDescent="0.2">
      <c r="A160" s="25"/>
      <c r="B160" s="25"/>
      <c r="C160" s="25"/>
      <c r="D160" s="135"/>
      <c r="E160" s="135"/>
      <c r="F160" s="135"/>
      <c r="G160" s="135" t="s">
        <v>172</v>
      </c>
      <c r="H160" s="135"/>
      <c r="I160" s="146" t="s">
        <v>199</v>
      </c>
      <c r="J160" s="146"/>
      <c r="K160" s="146"/>
      <c r="L160" s="130" t="s">
        <v>190</v>
      </c>
      <c r="M160" s="136"/>
      <c r="N160" s="131"/>
      <c r="O160" s="25"/>
      <c r="P160" s="25"/>
      <c r="Q160" s="25"/>
    </row>
    <row r="161" spans="1:17" s="5" customFormat="1" x14ac:dyDescent="0.2">
      <c r="A161" s="25"/>
      <c r="B161" s="25"/>
      <c r="C161" s="25"/>
      <c r="D161" s="25"/>
      <c r="E161" s="25"/>
      <c r="F161" s="25"/>
      <c r="G161" s="25"/>
      <c r="H161" s="25"/>
      <c r="I161" s="25"/>
      <c r="J161" s="25"/>
      <c r="K161" s="25"/>
      <c r="L161" s="25"/>
      <c r="M161" s="25"/>
      <c r="N161" s="25"/>
      <c r="O161" s="25"/>
      <c r="P161" s="25"/>
      <c r="Q161" s="25"/>
    </row>
    <row r="162" spans="1:17" s="5" customFormat="1" x14ac:dyDescent="0.2">
      <c r="A162" s="25"/>
      <c r="B162" s="25"/>
      <c r="C162" s="25"/>
      <c r="D162" s="25"/>
      <c r="E162" s="25"/>
      <c r="F162" s="25"/>
      <c r="G162" s="25"/>
      <c r="H162" s="25"/>
      <c r="I162" s="25"/>
      <c r="J162" s="25"/>
      <c r="K162" s="25"/>
      <c r="L162" s="25"/>
      <c r="M162" s="25"/>
      <c r="N162" s="25"/>
      <c r="O162" s="25"/>
      <c r="P162" s="25"/>
      <c r="Q162" s="25"/>
    </row>
    <row r="163" spans="1:17" ht="13.5" customHeight="1" x14ac:dyDescent="0.2">
      <c r="A163" s="137" t="s">
        <v>215</v>
      </c>
      <c r="B163" s="137"/>
      <c r="C163" s="137"/>
      <c r="D163" s="137"/>
      <c r="E163" s="137"/>
      <c r="F163" s="137"/>
      <c r="G163" s="137"/>
      <c r="H163" s="137"/>
      <c r="I163" s="137"/>
      <c r="J163" s="137"/>
      <c r="K163" s="137"/>
      <c r="L163" s="137"/>
      <c r="M163" s="137"/>
      <c r="N163" s="137"/>
      <c r="O163" s="137"/>
      <c r="P163" s="137"/>
      <c r="Q163" s="137"/>
    </row>
    <row r="164" spans="1:17" ht="55.5" customHeight="1" x14ac:dyDescent="0.2">
      <c r="A164" s="138" t="s">
        <v>206</v>
      </c>
      <c r="B164" s="138"/>
      <c r="C164" s="138"/>
      <c r="D164" s="138"/>
      <c r="E164" s="138"/>
      <c r="F164" s="138"/>
      <c r="G164" s="138"/>
      <c r="H164" s="138"/>
      <c r="I164" s="138"/>
      <c r="J164" s="138"/>
      <c r="K164" s="138"/>
      <c r="L164" s="138"/>
      <c r="M164" s="138"/>
      <c r="N164" s="138"/>
      <c r="O164" s="138"/>
      <c r="P164" s="138"/>
      <c r="Q164" s="138"/>
    </row>
    <row r="165" spans="1:17" s="5" customFormat="1" ht="12.75" customHeight="1" x14ac:dyDescent="0.2">
      <c r="A165" s="12"/>
      <c r="B165" s="12"/>
      <c r="C165" s="12"/>
      <c r="D165" s="12"/>
      <c r="E165" s="12"/>
      <c r="F165" s="12"/>
      <c r="G165" s="12"/>
      <c r="H165" s="12"/>
      <c r="I165" s="12"/>
      <c r="J165" s="12"/>
      <c r="K165" s="12"/>
      <c r="L165" s="12"/>
      <c r="M165" s="12"/>
      <c r="N165" s="12"/>
      <c r="O165" s="12"/>
      <c r="P165" s="12"/>
      <c r="Q165" s="12"/>
    </row>
    <row r="166" spans="1:17" ht="64.5" customHeight="1" x14ac:dyDescent="0.2">
      <c r="A166" s="15"/>
      <c r="B166" s="15"/>
      <c r="C166" s="12"/>
      <c r="D166" s="134" t="s">
        <v>214</v>
      </c>
      <c r="E166" s="134"/>
      <c r="F166" s="134" t="s">
        <v>207</v>
      </c>
      <c r="G166" s="134"/>
      <c r="H166" s="134" t="s">
        <v>208</v>
      </c>
      <c r="I166" s="134"/>
      <c r="J166" s="134" t="s">
        <v>209</v>
      </c>
      <c r="K166" s="134"/>
      <c r="L166" s="132" t="s">
        <v>210</v>
      </c>
      <c r="M166" s="133"/>
      <c r="N166" s="20"/>
      <c r="O166" s="20"/>
      <c r="P166" s="20"/>
      <c r="Q166" s="20"/>
    </row>
    <row r="167" spans="1:17" x14ac:dyDescent="0.2">
      <c r="A167" s="15"/>
      <c r="B167" s="15"/>
      <c r="C167" s="12"/>
      <c r="D167" s="134" t="s">
        <v>169</v>
      </c>
      <c r="E167" s="134"/>
      <c r="F167" s="135" t="s">
        <v>211</v>
      </c>
      <c r="G167" s="135"/>
      <c r="H167" s="135" t="s">
        <v>211</v>
      </c>
      <c r="I167" s="135"/>
      <c r="J167" s="135">
        <v>2</v>
      </c>
      <c r="K167" s="135"/>
      <c r="L167" s="130">
        <v>2</v>
      </c>
      <c r="M167" s="131"/>
      <c r="N167" s="20"/>
      <c r="O167" s="20"/>
      <c r="P167" s="20"/>
      <c r="Q167" s="20"/>
    </row>
    <row r="168" spans="1:17" x14ac:dyDescent="0.2">
      <c r="A168" s="15"/>
      <c r="B168" s="15"/>
      <c r="C168" s="12"/>
      <c r="D168" s="134" t="s">
        <v>169</v>
      </c>
      <c r="E168" s="134"/>
      <c r="F168" s="135" t="s">
        <v>211</v>
      </c>
      <c r="G168" s="135"/>
      <c r="H168" s="135" t="s">
        <v>212</v>
      </c>
      <c r="I168" s="135"/>
      <c r="J168" s="135">
        <v>2</v>
      </c>
      <c r="K168" s="135"/>
      <c r="L168" s="130">
        <v>1</v>
      </c>
      <c r="M168" s="131"/>
      <c r="N168" s="20"/>
      <c r="O168" s="20"/>
      <c r="P168" s="20"/>
      <c r="Q168" s="20"/>
    </row>
    <row r="169" spans="1:17" x14ac:dyDescent="0.2">
      <c r="A169" s="15"/>
      <c r="B169" s="15"/>
      <c r="C169" s="12"/>
      <c r="D169" s="134" t="s">
        <v>169</v>
      </c>
      <c r="E169" s="134"/>
      <c r="F169" s="135" t="s">
        <v>211</v>
      </c>
      <c r="G169" s="135"/>
      <c r="H169" s="135" t="s">
        <v>213</v>
      </c>
      <c r="I169" s="135"/>
      <c r="J169" s="135">
        <v>2</v>
      </c>
      <c r="K169" s="135"/>
      <c r="L169" s="130">
        <v>0</v>
      </c>
      <c r="M169" s="131"/>
      <c r="N169" s="20"/>
      <c r="O169" s="20"/>
      <c r="P169" s="20"/>
      <c r="Q169" s="20"/>
    </row>
    <row r="170" spans="1:17" x14ac:dyDescent="0.2">
      <c r="A170" s="15"/>
      <c r="B170" s="15"/>
      <c r="C170" s="12"/>
      <c r="D170" s="134" t="s">
        <v>169</v>
      </c>
      <c r="E170" s="134"/>
      <c r="F170" s="135" t="s">
        <v>213</v>
      </c>
      <c r="G170" s="135"/>
      <c r="H170" s="135" t="s">
        <v>211</v>
      </c>
      <c r="I170" s="135"/>
      <c r="J170" s="135">
        <v>0</v>
      </c>
      <c r="K170" s="135"/>
      <c r="L170" s="130">
        <v>2</v>
      </c>
      <c r="M170" s="131"/>
      <c r="N170" s="20"/>
      <c r="O170" s="20"/>
      <c r="P170" s="20"/>
      <c r="Q170" s="20"/>
    </row>
    <row r="171" spans="1:17" x14ac:dyDescent="0.2">
      <c r="A171" s="15"/>
      <c r="B171" s="15"/>
      <c r="C171" s="12"/>
      <c r="D171" s="134" t="s">
        <v>4</v>
      </c>
      <c r="E171" s="134"/>
      <c r="F171" s="135" t="s">
        <v>211</v>
      </c>
      <c r="G171" s="135"/>
      <c r="H171" s="135" t="s">
        <v>211</v>
      </c>
      <c r="I171" s="135"/>
      <c r="J171" s="135">
        <v>1</v>
      </c>
      <c r="K171" s="135"/>
      <c r="L171" s="130">
        <v>1</v>
      </c>
      <c r="M171" s="131"/>
      <c r="N171" s="20"/>
      <c r="O171" s="20"/>
      <c r="P171" s="20"/>
      <c r="Q171" s="20"/>
    </row>
    <row r="172" spans="1:17" x14ac:dyDescent="0.2">
      <c r="A172" s="15"/>
      <c r="B172" s="15"/>
      <c r="C172" s="12"/>
      <c r="D172" s="134" t="s">
        <v>4</v>
      </c>
      <c r="E172" s="134"/>
      <c r="F172" s="135" t="s">
        <v>211</v>
      </c>
      <c r="G172" s="135"/>
      <c r="H172" s="135" t="s">
        <v>212</v>
      </c>
      <c r="I172" s="135"/>
      <c r="J172" s="135">
        <v>1</v>
      </c>
      <c r="K172" s="135"/>
      <c r="L172" s="130">
        <v>0</v>
      </c>
      <c r="M172" s="131"/>
      <c r="N172" s="20"/>
      <c r="O172" s="20"/>
      <c r="P172" s="20"/>
      <c r="Q172" s="20"/>
    </row>
    <row r="173" spans="1:17" x14ac:dyDescent="0.2">
      <c r="A173" s="15"/>
      <c r="B173" s="15"/>
      <c r="C173" s="12"/>
      <c r="D173" s="134" t="s">
        <v>4</v>
      </c>
      <c r="E173" s="134"/>
      <c r="F173" s="135" t="s">
        <v>211</v>
      </c>
      <c r="G173" s="135"/>
      <c r="H173" s="135" t="s">
        <v>213</v>
      </c>
      <c r="I173" s="135"/>
      <c r="J173" s="135">
        <v>1</v>
      </c>
      <c r="K173" s="135"/>
      <c r="L173" s="130">
        <v>0</v>
      </c>
      <c r="M173" s="131"/>
      <c r="N173" s="20"/>
      <c r="O173" s="20"/>
      <c r="P173" s="20"/>
      <c r="Q173" s="20"/>
    </row>
    <row r="174" spans="1:17" x14ac:dyDescent="0.2">
      <c r="A174" s="15"/>
      <c r="B174" s="15"/>
      <c r="C174" s="12"/>
      <c r="D174" s="134" t="s">
        <v>4</v>
      </c>
      <c r="E174" s="134"/>
      <c r="F174" s="135" t="s">
        <v>213</v>
      </c>
      <c r="G174" s="135"/>
      <c r="H174" s="135" t="s">
        <v>211</v>
      </c>
      <c r="I174" s="135"/>
      <c r="J174" s="135">
        <v>0</v>
      </c>
      <c r="K174" s="135"/>
      <c r="L174" s="130">
        <v>1</v>
      </c>
      <c r="M174" s="131"/>
      <c r="N174" s="20"/>
      <c r="O174" s="20"/>
      <c r="P174" s="20"/>
      <c r="Q174" s="20"/>
    </row>
    <row r="175" spans="1:17" x14ac:dyDescent="0.2">
      <c r="A175" s="15"/>
      <c r="B175" s="15"/>
      <c r="C175" s="12"/>
      <c r="D175" s="12"/>
      <c r="E175" s="20"/>
      <c r="F175" s="23"/>
      <c r="G175" s="23"/>
      <c r="H175" s="23"/>
      <c r="I175" s="26"/>
      <c r="J175" s="23"/>
      <c r="K175" s="26"/>
      <c r="L175" s="26"/>
      <c r="M175" s="20"/>
      <c r="N175" s="20"/>
      <c r="O175" s="20"/>
      <c r="P175" s="20"/>
      <c r="Q175" s="20"/>
    </row>
    <row r="176" spans="1:17" ht="49.5" customHeight="1" x14ac:dyDescent="0.2">
      <c r="A176" s="138" t="s">
        <v>289</v>
      </c>
      <c r="B176" s="138"/>
      <c r="C176" s="138"/>
      <c r="D176" s="138"/>
      <c r="E176" s="138"/>
      <c r="F176" s="138"/>
      <c r="G176" s="138"/>
      <c r="H176" s="138"/>
      <c r="I176" s="138"/>
      <c r="J176" s="138"/>
      <c r="K176" s="138"/>
      <c r="L176" s="138"/>
      <c r="M176" s="138"/>
      <c r="N176" s="138"/>
      <c r="O176" s="138"/>
      <c r="P176" s="138"/>
      <c r="Q176" s="138"/>
    </row>
    <row r="177" spans="1:18" s="5" customFormat="1" ht="12.75" customHeight="1" x14ac:dyDescent="0.2">
      <c r="A177" s="12"/>
      <c r="B177" s="12"/>
      <c r="C177" s="12"/>
      <c r="D177" s="12"/>
      <c r="E177" s="12"/>
      <c r="F177" s="12"/>
      <c r="G177" s="12"/>
      <c r="H177" s="12"/>
      <c r="I177" s="12"/>
      <c r="J177" s="12"/>
      <c r="K177" s="12"/>
      <c r="L177" s="12"/>
      <c r="M177" s="12"/>
      <c r="N177" s="12"/>
      <c r="O177" s="12"/>
      <c r="P177" s="12"/>
      <c r="Q177" s="12"/>
    </row>
    <row r="178" spans="1:18" x14ac:dyDescent="0.2">
      <c r="A178" s="15"/>
      <c r="B178" s="20"/>
      <c r="C178" s="206" t="s">
        <v>132</v>
      </c>
      <c r="D178" s="207"/>
      <c r="E178" s="207"/>
      <c r="F178" s="207"/>
      <c r="G178" s="207"/>
      <c r="H178" s="207"/>
      <c r="I178" s="207"/>
      <c r="J178" s="207"/>
      <c r="K178" s="207"/>
      <c r="L178" s="207"/>
      <c r="M178" s="207"/>
      <c r="N178" s="208"/>
      <c r="O178" s="20"/>
      <c r="P178" s="20"/>
      <c r="Q178" s="20"/>
      <c r="R178" s="9"/>
    </row>
    <row r="179" spans="1:18" x14ac:dyDescent="0.2">
      <c r="A179" s="15"/>
      <c r="B179" s="20"/>
      <c r="C179" s="171"/>
      <c r="D179" s="172"/>
      <c r="E179" s="171" t="s">
        <v>89</v>
      </c>
      <c r="F179" s="209"/>
      <c r="G179" s="209"/>
      <c r="H179" s="209"/>
      <c r="I179" s="209"/>
      <c r="J179" s="209"/>
      <c r="K179" s="209"/>
      <c r="L179" s="209"/>
      <c r="M179" s="209"/>
      <c r="N179" s="172"/>
      <c r="O179" s="20"/>
      <c r="P179" s="20"/>
      <c r="Q179" s="20"/>
      <c r="R179" s="9"/>
    </row>
    <row r="180" spans="1:18" x14ac:dyDescent="0.2">
      <c r="A180" s="15"/>
      <c r="B180" s="20"/>
      <c r="C180" s="171" t="s">
        <v>90</v>
      </c>
      <c r="D180" s="172"/>
      <c r="E180" s="173" t="s">
        <v>91</v>
      </c>
      <c r="F180" s="173"/>
      <c r="G180" s="174" t="s">
        <v>92</v>
      </c>
      <c r="H180" s="175"/>
      <c r="I180" s="176" t="s">
        <v>93</v>
      </c>
      <c r="J180" s="173"/>
      <c r="K180" s="176" t="s">
        <v>94</v>
      </c>
      <c r="L180" s="173"/>
      <c r="M180" s="176" t="s">
        <v>95</v>
      </c>
      <c r="N180" s="173"/>
      <c r="O180" s="20"/>
      <c r="P180" s="20"/>
      <c r="Q180" s="20"/>
      <c r="R180" s="9"/>
    </row>
    <row r="181" spans="1:18" ht="13.15" customHeight="1" x14ac:dyDescent="0.2">
      <c r="A181" s="15"/>
      <c r="B181" s="20"/>
      <c r="C181" s="157" t="s">
        <v>96</v>
      </c>
      <c r="D181" s="157"/>
      <c r="E181" s="166" t="s">
        <v>97</v>
      </c>
      <c r="F181" s="167"/>
      <c r="G181" s="162" t="s">
        <v>98</v>
      </c>
      <c r="H181" s="163"/>
      <c r="I181" s="164" t="s">
        <v>99</v>
      </c>
      <c r="J181" s="165"/>
      <c r="K181" s="164" t="s">
        <v>100</v>
      </c>
      <c r="L181" s="165"/>
      <c r="M181" s="164" t="s">
        <v>101</v>
      </c>
      <c r="N181" s="165"/>
      <c r="O181" s="20"/>
      <c r="P181" s="20"/>
      <c r="Q181" s="20"/>
      <c r="R181" s="9"/>
    </row>
    <row r="182" spans="1:18" ht="13.15" customHeight="1" x14ac:dyDescent="0.2">
      <c r="A182" s="15"/>
      <c r="B182" s="20"/>
      <c r="C182" s="157" t="s">
        <v>102</v>
      </c>
      <c r="D182" s="157"/>
      <c r="E182" s="160" t="s">
        <v>103</v>
      </c>
      <c r="F182" s="161"/>
      <c r="G182" s="162" t="s">
        <v>104</v>
      </c>
      <c r="H182" s="163"/>
      <c r="I182" s="162" t="s">
        <v>105</v>
      </c>
      <c r="J182" s="163"/>
      <c r="K182" s="164" t="s">
        <v>106</v>
      </c>
      <c r="L182" s="165"/>
      <c r="M182" s="164" t="s">
        <v>100</v>
      </c>
      <c r="N182" s="165"/>
      <c r="O182" s="20"/>
      <c r="P182" s="20"/>
      <c r="Q182" s="20"/>
      <c r="R182" s="9"/>
    </row>
    <row r="183" spans="1:18" ht="13.15" customHeight="1" x14ac:dyDescent="0.2">
      <c r="A183" s="15"/>
      <c r="B183" s="20"/>
      <c r="C183" s="157" t="s">
        <v>107</v>
      </c>
      <c r="D183" s="157"/>
      <c r="E183" s="158" t="s">
        <v>108</v>
      </c>
      <c r="F183" s="159"/>
      <c r="G183" s="160" t="s">
        <v>109</v>
      </c>
      <c r="H183" s="161"/>
      <c r="I183" s="162" t="s">
        <v>110</v>
      </c>
      <c r="J183" s="163"/>
      <c r="K183" s="162" t="s">
        <v>105</v>
      </c>
      <c r="L183" s="163"/>
      <c r="M183" s="164" t="s">
        <v>99</v>
      </c>
      <c r="N183" s="165"/>
      <c r="O183" s="20"/>
      <c r="P183" s="20"/>
      <c r="Q183" s="20"/>
      <c r="R183" s="9"/>
    </row>
    <row r="184" spans="1:18" ht="13.15" customHeight="1" x14ac:dyDescent="0.2">
      <c r="A184" s="15"/>
      <c r="B184" s="20"/>
      <c r="C184" s="157" t="s">
        <v>111</v>
      </c>
      <c r="D184" s="157"/>
      <c r="E184" s="158" t="s">
        <v>112</v>
      </c>
      <c r="F184" s="159"/>
      <c r="G184" s="160" t="s">
        <v>103</v>
      </c>
      <c r="H184" s="161"/>
      <c r="I184" s="160" t="s">
        <v>109</v>
      </c>
      <c r="J184" s="161"/>
      <c r="K184" s="162" t="s">
        <v>104</v>
      </c>
      <c r="L184" s="163"/>
      <c r="M184" s="162" t="s">
        <v>98</v>
      </c>
      <c r="N184" s="163"/>
      <c r="O184" s="20"/>
      <c r="P184" s="20"/>
      <c r="Q184" s="20"/>
      <c r="R184" s="9"/>
    </row>
    <row r="185" spans="1:18" ht="13.15" customHeight="1" x14ac:dyDescent="0.2">
      <c r="A185" s="15"/>
      <c r="B185" s="20"/>
      <c r="C185" s="157" t="s">
        <v>113</v>
      </c>
      <c r="D185" s="157"/>
      <c r="E185" s="158" t="s">
        <v>114</v>
      </c>
      <c r="F185" s="159"/>
      <c r="G185" s="158" t="s">
        <v>112</v>
      </c>
      <c r="H185" s="159"/>
      <c r="I185" s="158" t="s">
        <v>108</v>
      </c>
      <c r="J185" s="159"/>
      <c r="K185" s="160" t="s">
        <v>103</v>
      </c>
      <c r="L185" s="161"/>
      <c r="M185" s="166" t="s">
        <v>97</v>
      </c>
      <c r="N185" s="167"/>
      <c r="O185" s="20"/>
      <c r="P185" s="20"/>
      <c r="Q185" s="20"/>
      <c r="R185" s="9"/>
    </row>
    <row r="186" spans="1:18" x14ac:dyDescent="0.2">
      <c r="A186" s="17"/>
      <c r="B186" s="17"/>
      <c r="C186" s="23"/>
      <c r="D186" s="23"/>
      <c r="E186" s="27"/>
      <c r="F186" s="27"/>
      <c r="G186" s="27"/>
      <c r="H186" s="12"/>
      <c r="I186" s="12"/>
      <c r="J186" s="12"/>
      <c r="K186" s="12"/>
      <c r="L186" s="12"/>
      <c r="M186" s="12"/>
      <c r="N186" s="12"/>
      <c r="O186" s="17"/>
      <c r="P186" s="17"/>
      <c r="Q186" s="17"/>
    </row>
    <row r="187" spans="1:18" ht="13.5" customHeight="1" x14ac:dyDescent="0.2">
      <c r="A187" s="168" t="s">
        <v>216</v>
      </c>
      <c r="B187" s="168"/>
      <c r="C187" s="168"/>
      <c r="D187" s="168"/>
      <c r="E187" s="168"/>
      <c r="F187" s="168"/>
      <c r="G187" s="168"/>
      <c r="H187" s="168"/>
      <c r="I187" s="168"/>
      <c r="J187" s="168"/>
      <c r="K187" s="168"/>
      <c r="L187" s="168"/>
      <c r="M187" s="168"/>
      <c r="N187" s="168"/>
      <c r="O187" s="168"/>
      <c r="P187" s="168"/>
      <c r="Q187" s="168"/>
    </row>
    <row r="188" spans="1:18" x14ac:dyDescent="0.2">
      <c r="A188" s="156"/>
      <c r="B188" s="156"/>
      <c r="C188" s="156"/>
      <c r="D188" s="156"/>
      <c r="E188" s="156"/>
      <c r="F188" s="156"/>
      <c r="G188" s="156"/>
      <c r="H188" s="156"/>
      <c r="I188" s="156"/>
      <c r="J188" s="156"/>
      <c r="K188" s="156"/>
      <c r="L188" s="156"/>
      <c r="M188" s="156"/>
      <c r="N188" s="156"/>
      <c r="O188" s="156"/>
      <c r="P188" s="156"/>
      <c r="Q188" s="156"/>
    </row>
    <row r="189" spans="1:18" x14ac:dyDescent="0.2">
      <c r="A189" s="170" t="s">
        <v>290</v>
      </c>
      <c r="B189" s="170"/>
      <c r="C189" s="170"/>
      <c r="D189" s="170"/>
      <c r="E189" s="170"/>
      <c r="F189" s="170"/>
      <c r="G189" s="170"/>
      <c r="H189" s="170"/>
      <c r="I189" s="170"/>
      <c r="J189" s="170"/>
      <c r="K189" s="170"/>
      <c r="L189" s="170"/>
      <c r="M189" s="170"/>
      <c r="N189" s="170"/>
      <c r="O189" s="170"/>
      <c r="P189" s="170"/>
      <c r="Q189" s="170"/>
    </row>
    <row r="190" spans="1:18" x14ac:dyDescent="0.2">
      <c r="A190" s="20"/>
      <c r="B190" s="20"/>
      <c r="C190" s="20"/>
      <c r="D190" s="20"/>
      <c r="E190" s="20"/>
      <c r="F190" s="20"/>
      <c r="G190" s="20"/>
      <c r="H190" s="20"/>
      <c r="I190" s="20"/>
      <c r="J190" s="20"/>
      <c r="K190" s="20"/>
      <c r="L190" s="20"/>
      <c r="M190" s="20"/>
      <c r="N190" s="20"/>
      <c r="O190" s="20"/>
      <c r="P190" s="20"/>
      <c r="Q190" s="20"/>
    </row>
    <row r="191" spans="1:18" ht="40.5" customHeight="1" x14ac:dyDescent="0.2">
      <c r="A191" s="169" t="s">
        <v>291</v>
      </c>
      <c r="B191" s="169"/>
      <c r="C191" s="169"/>
      <c r="D191" s="169"/>
      <c r="E191" s="169"/>
      <c r="F191" s="169"/>
      <c r="G191" s="169"/>
      <c r="H191" s="169"/>
      <c r="I191" s="169"/>
      <c r="J191" s="169"/>
      <c r="K191" s="169"/>
      <c r="L191" s="169"/>
      <c r="M191" s="169"/>
      <c r="N191" s="169"/>
      <c r="O191" s="169"/>
      <c r="P191" s="169"/>
      <c r="Q191" s="169"/>
    </row>
    <row r="192" spans="1:18" ht="11.25" customHeight="1" x14ac:dyDescent="0.2">
      <c r="A192" s="156"/>
      <c r="B192" s="156"/>
      <c r="C192" s="156"/>
      <c r="D192" s="156"/>
      <c r="E192" s="156"/>
      <c r="F192" s="156"/>
      <c r="G192" s="156"/>
      <c r="H192" s="156"/>
      <c r="I192" s="156"/>
      <c r="J192" s="156"/>
      <c r="K192" s="156"/>
      <c r="L192" s="156"/>
      <c r="M192" s="156"/>
      <c r="N192" s="156"/>
      <c r="O192" s="156"/>
      <c r="P192" s="156"/>
      <c r="Q192" s="156"/>
    </row>
    <row r="193" spans="1:17" ht="13.5" customHeight="1" x14ac:dyDescent="0.2">
      <c r="A193" s="156" t="s">
        <v>292</v>
      </c>
      <c r="B193" s="156"/>
      <c r="C193" s="156"/>
      <c r="D193" s="156"/>
      <c r="E193" s="156"/>
      <c r="F193" s="156"/>
      <c r="G193" s="156"/>
      <c r="H193" s="156"/>
      <c r="I193" s="156"/>
      <c r="J193" s="156"/>
      <c r="K193" s="156"/>
      <c r="L193" s="156"/>
      <c r="M193" s="156"/>
      <c r="N193" s="156"/>
      <c r="O193" s="156"/>
      <c r="P193" s="156"/>
      <c r="Q193" s="156"/>
    </row>
    <row r="194" spans="1:17" ht="9" customHeight="1" x14ac:dyDescent="0.2">
      <c r="A194" s="156"/>
      <c r="B194" s="156"/>
      <c r="C194" s="156"/>
      <c r="D194" s="156"/>
      <c r="E194" s="156"/>
      <c r="F194" s="156"/>
      <c r="G194" s="156"/>
      <c r="H194" s="156"/>
      <c r="I194" s="156"/>
      <c r="J194" s="156"/>
      <c r="K194" s="156"/>
      <c r="L194" s="156"/>
      <c r="M194" s="156"/>
      <c r="N194" s="156"/>
      <c r="O194" s="156"/>
      <c r="P194" s="156"/>
      <c r="Q194" s="156"/>
    </row>
    <row r="195" spans="1:17" ht="13.5" customHeight="1" x14ac:dyDescent="0.2">
      <c r="A195" s="156" t="s">
        <v>293</v>
      </c>
      <c r="B195" s="156"/>
      <c r="C195" s="156"/>
      <c r="D195" s="156"/>
      <c r="E195" s="156"/>
      <c r="F195" s="156"/>
      <c r="G195" s="156"/>
      <c r="H195" s="156"/>
      <c r="I195" s="156"/>
      <c r="J195" s="156"/>
      <c r="K195" s="156"/>
      <c r="L195" s="156"/>
      <c r="M195" s="156"/>
      <c r="N195" s="156"/>
      <c r="O195" s="156"/>
      <c r="P195" s="156"/>
      <c r="Q195" s="156"/>
    </row>
    <row r="196" spans="1:17" ht="9" customHeight="1" x14ac:dyDescent="0.2">
      <c r="A196" s="156"/>
      <c r="B196" s="156"/>
      <c r="C196" s="156"/>
      <c r="D196" s="156"/>
      <c r="E196" s="156"/>
      <c r="F196" s="156"/>
      <c r="G196" s="156"/>
      <c r="H196" s="156"/>
      <c r="I196" s="156"/>
      <c r="J196" s="156"/>
      <c r="K196" s="156"/>
      <c r="L196" s="156"/>
      <c r="M196" s="156"/>
      <c r="N196" s="156"/>
      <c r="O196" s="156"/>
      <c r="P196" s="156"/>
      <c r="Q196" s="156"/>
    </row>
    <row r="197" spans="1:17" ht="13.5" customHeight="1" x14ac:dyDescent="0.2">
      <c r="A197" s="156" t="s">
        <v>294</v>
      </c>
      <c r="B197" s="156"/>
      <c r="C197" s="156"/>
      <c r="D197" s="156"/>
      <c r="E197" s="156"/>
      <c r="F197" s="156"/>
      <c r="G197" s="156"/>
      <c r="H197" s="156"/>
      <c r="I197" s="156"/>
      <c r="J197" s="156"/>
      <c r="K197" s="156"/>
      <c r="L197" s="156"/>
      <c r="M197" s="156"/>
      <c r="N197" s="156"/>
      <c r="O197" s="156"/>
      <c r="P197" s="156"/>
      <c r="Q197" s="156"/>
    </row>
    <row r="198" spans="1:17" ht="11.25" customHeight="1" x14ac:dyDescent="0.2">
      <c r="A198" s="156"/>
      <c r="B198" s="156"/>
      <c r="C198" s="156"/>
      <c r="D198" s="156"/>
      <c r="E198" s="156"/>
      <c r="F198" s="156"/>
      <c r="G198" s="156"/>
      <c r="H198" s="156"/>
      <c r="I198" s="156"/>
      <c r="J198" s="156"/>
      <c r="K198" s="156"/>
      <c r="L198" s="156"/>
      <c r="M198" s="156"/>
      <c r="N198" s="156"/>
      <c r="O198" s="156"/>
      <c r="P198" s="156"/>
      <c r="Q198" s="156"/>
    </row>
    <row r="202" spans="1:17" ht="15" x14ac:dyDescent="0.2">
      <c r="B202" s="29"/>
      <c r="C202" s="29"/>
      <c r="D202" s="29"/>
      <c r="E202" s="29"/>
      <c r="F202" s="29"/>
      <c r="G202" s="30"/>
      <c r="H202" s="30"/>
      <c r="I202" s="29"/>
      <c r="J202" s="31"/>
      <c r="K202" s="31"/>
      <c r="L202" s="31"/>
    </row>
    <row r="203" spans="1:17" ht="15" x14ac:dyDescent="0.2">
      <c r="B203" s="29"/>
      <c r="C203" s="29"/>
      <c r="D203" s="29"/>
      <c r="E203" s="29"/>
      <c r="F203" s="29"/>
      <c r="G203" s="30"/>
      <c r="H203" s="30"/>
      <c r="I203" s="29"/>
      <c r="J203" s="31"/>
      <c r="K203" s="31"/>
      <c r="L203" s="31"/>
    </row>
    <row r="204" spans="1:17" ht="15" x14ac:dyDescent="0.2">
      <c r="B204" s="29"/>
      <c r="C204" s="29"/>
      <c r="D204" s="29"/>
      <c r="E204" s="29"/>
      <c r="F204" s="29"/>
      <c r="G204" s="30"/>
      <c r="H204" s="30"/>
      <c r="I204" s="29"/>
      <c r="J204" s="31"/>
      <c r="K204" s="31"/>
      <c r="L204" s="31"/>
    </row>
    <row r="205" spans="1:17" ht="15" x14ac:dyDescent="0.2">
      <c r="B205" s="29"/>
      <c r="C205" s="29"/>
      <c r="D205" s="29"/>
      <c r="E205" s="29"/>
      <c r="F205" s="29"/>
      <c r="G205" s="30"/>
      <c r="H205" s="30"/>
      <c r="I205" s="29"/>
      <c r="J205" s="31"/>
      <c r="K205" s="31"/>
      <c r="L205" s="31"/>
    </row>
    <row r="206" spans="1:17" ht="15" x14ac:dyDescent="0.2">
      <c r="B206" s="29"/>
      <c r="C206" s="29"/>
      <c r="D206" s="29"/>
      <c r="E206" s="29"/>
      <c r="F206" s="29"/>
      <c r="G206" s="30"/>
      <c r="H206" s="30"/>
      <c r="I206" s="29"/>
      <c r="J206" s="31"/>
      <c r="K206" s="31"/>
      <c r="L206" s="31"/>
    </row>
    <row r="207" spans="1:17" ht="15" x14ac:dyDescent="0.2">
      <c r="B207" s="29"/>
      <c r="C207" s="29"/>
      <c r="D207" s="29"/>
      <c r="E207" s="29"/>
      <c r="F207" s="29"/>
      <c r="G207" s="31"/>
      <c r="H207" s="31"/>
      <c r="I207" s="31"/>
      <c r="J207" s="31"/>
      <c r="K207" s="31"/>
      <c r="L207" s="31"/>
    </row>
    <row r="208" spans="1:17" ht="15" x14ac:dyDescent="0.2">
      <c r="B208" s="24"/>
      <c r="C208" s="29"/>
      <c r="D208" s="24"/>
      <c r="E208" s="24"/>
      <c r="F208" s="24"/>
      <c r="G208" s="31"/>
      <c r="H208" s="31"/>
      <c r="I208" s="31"/>
      <c r="J208" s="31"/>
      <c r="K208" s="31"/>
      <c r="L208" s="31"/>
    </row>
    <row r="222" spans="1:6" x14ac:dyDescent="0.2">
      <c r="A222" s="28" t="s">
        <v>224</v>
      </c>
      <c r="B222" s="28" t="s">
        <v>224</v>
      </c>
      <c r="C222" s="28" t="s">
        <v>61</v>
      </c>
      <c r="D222" s="28" t="s">
        <v>228</v>
      </c>
      <c r="E222" s="28" t="s">
        <v>241</v>
      </c>
      <c r="F222" s="28" t="s">
        <v>245</v>
      </c>
    </row>
    <row r="223" spans="1:6" x14ac:dyDescent="0.2">
      <c r="A223" s="28" t="s">
        <v>225</v>
      </c>
      <c r="B223" s="28" t="s">
        <v>226</v>
      </c>
      <c r="C223" s="28" t="s">
        <v>63</v>
      </c>
      <c r="D223" s="28" t="s">
        <v>229</v>
      </c>
      <c r="E223" s="28" t="s">
        <v>242</v>
      </c>
      <c r="F223" s="28" t="s">
        <v>246</v>
      </c>
    </row>
    <row r="224" spans="1:6" x14ac:dyDescent="0.2">
      <c r="A224" s="28" t="s">
        <v>227</v>
      </c>
      <c r="B224" s="28" t="s">
        <v>225</v>
      </c>
      <c r="D224" s="28" t="s">
        <v>230</v>
      </c>
      <c r="E224" s="28" t="s">
        <v>243</v>
      </c>
      <c r="F224" s="28" t="s">
        <v>247</v>
      </c>
    </row>
    <row r="225" spans="2:4" x14ac:dyDescent="0.2">
      <c r="B225" s="28" t="s">
        <v>227</v>
      </c>
      <c r="D225" s="28" t="s">
        <v>231</v>
      </c>
    </row>
    <row r="226" spans="2:4" x14ac:dyDescent="0.2">
      <c r="D226" s="28" t="s">
        <v>232</v>
      </c>
    </row>
    <row r="227" spans="2:4" x14ac:dyDescent="0.2">
      <c r="D227" s="28" t="s">
        <v>134</v>
      </c>
    </row>
    <row r="228" spans="2:4" x14ac:dyDescent="0.2">
      <c r="D228" s="28" t="s">
        <v>233</v>
      </c>
    </row>
    <row r="229" spans="2:4" x14ac:dyDescent="0.2">
      <c r="D229" s="28" t="s">
        <v>234</v>
      </c>
    </row>
    <row r="230" spans="2:4" x14ac:dyDescent="0.2">
      <c r="D230" s="28" t="s">
        <v>133</v>
      </c>
    </row>
    <row r="231" spans="2:4" x14ac:dyDescent="0.2">
      <c r="D231" s="28" t="s">
        <v>235</v>
      </c>
    </row>
    <row r="232" spans="2:4" x14ac:dyDescent="0.2">
      <c r="D232" s="28" t="s">
        <v>135</v>
      </c>
    </row>
    <row r="233" spans="2:4" x14ac:dyDescent="0.2">
      <c r="D233" s="28" t="s">
        <v>62</v>
      </c>
    </row>
    <row r="234" spans="2:4" x14ac:dyDescent="0.2">
      <c r="D234" s="28" t="s">
        <v>236</v>
      </c>
    </row>
    <row r="235" spans="2:4" x14ac:dyDescent="0.2">
      <c r="D235" s="28" t="s">
        <v>237</v>
      </c>
    </row>
    <row r="236" spans="2:4" x14ac:dyDescent="0.2">
      <c r="D236" s="28" t="s">
        <v>238</v>
      </c>
    </row>
    <row r="237" spans="2:4" x14ac:dyDescent="0.2">
      <c r="D237" s="28" t="s">
        <v>239</v>
      </c>
    </row>
    <row r="238" spans="2:4" x14ac:dyDescent="0.2">
      <c r="D238" s="28" t="s">
        <v>240</v>
      </c>
    </row>
  </sheetData>
  <sheetProtection algorithmName="SHA-512" hashValue="YrxTUu7CCyNMmKitQPAmTviLf3CZRi3UhavYTov2Sz7+zTAYzvn85yIGlCnrHgH1K0XYF1bKXwNI6/xqizOw8w==" saltValue="/g/c9T9KUeqD9o3Tu0FYIw==" spinCount="100000" sheet="1" selectLockedCells="1" selectUnlockedCells="1"/>
  <mergeCells count="361">
    <mergeCell ref="A18:Q18"/>
    <mergeCell ref="A19:Q19"/>
    <mergeCell ref="A20:Q20"/>
    <mergeCell ref="A21:Q21"/>
    <mergeCell ref="A22:Q22"/>
    <mergeCell ref="A23:Q23"/>
    <mergeCell ref="A24:Q24"/>
    <mergeCell ref="A26:Q26"/>
    <mergeCell ref="A27:Q27"/>
    <mergeCell ref="C179:D179"/>
    <mergeCell ref="A176:Q176"/>
    <mergeCell ref="C178:N178"/>
    <mergeCell ref="E179:N179"/>
    <mergeCell ref="D166:E166"/>
    <mergeCell ref="D167:E167"/>
    <mergeCell ref="D168:E168"/>
    <mergeCell ref="D169:E169"/>
    <mergeCell ref="D170:E170"/>
    <mergeCell ref="D171:E171"/>
    <mergeCell ref="D172:E172"/>
    <mergeCell ref="D173:E173"/>
    <mergeCell ref="D174:E174"/>
    <mergeCell ref="F166:G166"/>
    <mergeCell ref="F167:G167"/>
    <mergeCell ref="F168:G168"/>
    <mergeCell ref="F169:G169"/>
    <mergeCell ref="F170:G170"/>
    <mergeCell ref="F171:G171"/>
    <mergeCell ref="F172:G172"/>
    <mergeCell ref="F173:G173"/>
    <mergeCell ref="F174:G174"/>
    <mergeCell ref="H171:I171"/>
    <mergeCell ref="H172:I172"/>
    <mergeCell ref="C73:D73"/>
    <mergeCell ref="E73:F73"/>
    <mergeCell ref="G73:H73"/>
    <mergeCell ref="I73:J73"/>
    <mergeCell ref="K73:L73"/>
    <mergeCell ref="M73:N73"/>
    <mergeCell ref="C74:D74"/>
    <mergeCell ref="E74:F74"/>
    <mergeCell ref="G74:H74"/>
    <mergeCell ref="I74:J74"/>
    <mergeCell ref="K74:L74"/>
    <mergeCell ref="M74:N74"/>
    <mergeCell ref="C66:D66"/>
    <mergeCell ref="E66:J66"/>
    <mergeCell ref="K66:P66"/>
    <mergeCell ref="A67:Q67"/>
    <mergeCell ref="C71:D71"/>
    <mergeCell ref="C72:D72"/>
    <mergeCell ref="A68:Q68"/>
    <mergeCell ref="C70:N70"/>
    <mergeCell ref="E71:N71"/>
    <mergeCell ref="E72:F72"/>
    <mergeCell ref="G72:H72"/>
    <mergeCell ref="I72:J72"/>
    <mergeCell ref="K72:L72"/>
    <mergeCell ref="M72:N72"/>
    <mergeCell ref="C63:D63"/>
    <mergeCell ref="C64:D64"/>
    <mergeCell ref="E63:J63"/>
    <mergeCell ref="K63:P63"/>
    <mergeCell ref="E64:J64"/>
    <mergeCell ref="K64:P64"/>
    <mergeCell ref="C65:D65"/>
    <mergeCell ref="E65:J65"/>
    <mergeCell ref="K65:P65"/>
    <mergeCell ref="C61:D61"/>
    <mergeCell ref="C62:D62"/>
    <mergeCell ref="A58:Q58"/>
    <mergeCell ref="A59:Q59"/>
    <mergeCell ref="B60:P60"/>
    <mergeCell ref="E61:J61"/>
    <mergeCell ref="K61:P61"/>
    <mergeCell ref="E62:J62"/>
    <mergeCell ref="K62:P62"/>
    <mergeCell ref="C50:N50"/>
    <mergeCell ref="C51:D51"/>
    <mergeCell ref="E51:F51"/>
    <mergeCell ref="G51:K51"/>
    <mergeCell ref="L51:N51"/>
    <mergeCell ref="G52:K52"/>
    <mergeCell ref="C53:D53"/>
    <mergeCell ref="E53:F53"/>
    <mergeCell ref="C54:D54"/>
    <mergeCell ref="E54:F54"/>
    <mergeCell ref="L52:N52"/>
    <mergeCell ref="G53:K53"/>
    <mergeCell ref="L53:N53"/>
    <mergeCell ref="G54:K54"/>
    <mergeCell ref="L54:N54"/>
    <mergeCell ref="A37:Q37"/>
    <mergeCell ref="A38:Q38"/>
    <mergeCell ref="A39:Q39"/>
    <mergeCell ref="A40:Q40"/>
    <mergeCell ref="A41:Q41"/>
    <mergeCell ref="A42:Q42"/>
    <mergeCell ref="A43:Q46"/>
    <mergeCell ref="A47:Q47"/>
    <mergeCell ref="A49:Q49"/>
    <mergeCell ref="A35:Q35"/>
    <mergeCell ref="A36:Q36"/>
    <mergeCell ref="A1:Q1"/>
    <mergeCell ref="A3:Q3"/>
    <mergeCell ref="A4:Q4"/>
    <mergeCell ref="A5:Q5"/>
    <mergeCell ref="A6:Q6"/>
    <mergeCell ref="A8:Q8"/>
    <mergeCell ref="A9:Q9"/>
    <mergeCell ref="A10:Q10"/>
    <mergeCell ref="A11:Q11"/>
    <mergeCell ref="A12:Q12"/>
    <mergeCell ref="A13:Q13"/>
    <mergeCell ref="A14:Q14"/>
    <mergeCell ref="A15:Q15"/>
    <mergeCell ref="A16:Q16"/>
    <mergeCell ref="A17:Q17"/>
    <mergeCell ref="A30:Q30"/>
    <mergeCell ref="A31:Q31"/>
    <mergeCell ref="A32:Q32"/>
    <mergeCell ref="A33:Q33"/>
    <mergeCell ref="A34:Q34"/>
    <mergeCell ref="A28:Q28"/>
    <mergeCell ref="A29:Q29"/>
    <mergeCell ref="G55:K55"/>
    <mergeCell ref="L55:N55"/>
    <mergeCell ref="C56:D56"/>
    <mergeCell ref="E56:F56"/>
    <mergeCell ref="G56:K56"/>
    <mergeCell ref="L56:N56"/>
    <mergeCell ref="C52:D52"/>
    <mergeCell ref="E52:F52"/>
    <mergeCell ref="C55:D55"/>
    <mergeCell ref="E55:F55"/>
    <mergeCell ref="K75:L75"/>
    <mergeCell ref="M75:N75"/>
    <mergeCell ref="C76:D76"/>
    <mergeCell ref="E76:F76"/>
    <mergeCell ref="G76:H76"/>
    <mergeCell ref="I76:J76"/>
    <mergeCell ref="K76:L76"/>
    <mergeCell ref="M76:N76"/>
    <mergeCell ref="C77:D77"/>
    <mergeCell ref="E77:F77"/>
    <mergeCell ref="G77:H77"/>
    <mergeCell ref="I77:J77"/>
    <mergeCell ref="K77:L77"/>
    <mergeCell ref="M77:N77"/>
    <mergeCell ref="C75:D75"/>
    <mergeCell ref="E75:F75"/>
    <mergeCell ref="G75:H75"/>
    <mergeCell ref="I75:J75"/>
    <mergeCell ref="A79:Q79"/>
    <mergeCell ref="A80:N80"/>
    <mergeCell ref="C81:N81"/>
    <mergeCell ref="H82:N82"/>
    <mergeCell ref="H83:N83"/>
    <mergeCell ref="H84:N84"/>
    <mergeCell ref="C85:D85"/>
    <mergeCell ref="E85:G85"/>
    <mergeCell ref="H85:N85"/>
    <mergeCell ref="C82:D82"/>
    <mergeCell ref="E82:G82"/>
    <mergeCell ref="C83:D83"/>
    <mergeCell ref="E83:G83"/>
    <mergeCell ref="C84:D84"/>
    <mergeCell ref="E84:G84"/>
    <mergeCell ref="C86:D86"/>
    <mergeCell ref="E86:G86"/>
    <mergeCell ref="H86:N86"/>
    <mergeCell ref="A87:N87"/>
    <mergeCell ref="A88:Q88"/>
    <mergeCell ref="C89:F96"/>
    <mergeCell ref="G89:N89"/>
    <mergeCell ref="G90:N90"/>
    <mergeCell ref="G91:N91"/>
    <mergeCell ref="G92:N92"/>
    <mergeCell ref="G93:N93"/>
    <mergeCell ref="G94:N94"/>
    <mergeCell ref="G95:N95"/>
    <mergeCell ref="G96:N96"/>
    <mergeCell ref="G110:N110"/>
    <mergeCell ref="C111:F112"/>
    <mergeCell ref="G111:N111"/>
    <mergeCell ref="G112:N112"/>
    <mergeCell ref="A113:Q113"/>
    <mergeCell ref="A114:N114"/>
    <mergeCell ref="A115:Q115"/>
    <mergeCell ref="A117:Q117"/>
    <mergeCell ref="A118:Q118"/>
    <mergeCell ref="C97:F110"/>
    <mergeCell ref="G97:N97"/>
    <mergeCell ref="G98:N98"/>
    <mergeCell ref="G99:N99"/>
    <mergeCell ref="G100:N100"/>
    <mergeCell ref="G101:N101"/>
    <mergeCell ref="G102:N102"/>
    <mergeCell ref="G103:N103"/>
    <mergeCell ref="G104:N104"/>
    <mergeCell ref="G105:N105"/>
    <mergeCell ref="G106:N106"/>
    <mergeCell ref="G107:N107"/>
    <mergeCell ref="G108:N108"/>
    <mergeCell ref="G109:N109"/>
    <mergeCell ref="A119:N119"/>
    <mergeCell ref="D120:L120"/>
    <mergeCell ref="D121:L121"/>
    <mergeCell ref="D122:L122"/>
    <mergeCell ref="D123:L123"/>
    <mergeCell ref="D124:L124"/>
    <mergeCell ref="D125:L125"/>
    <mergeCell ref="D126:L126"/>
    <mergeCell ref="D127:L127"/>
    <mergeCell ref="M120:O120"/>
    <mergeCell ref="M121:O121"/>
    <mergeCell ref="M122:O122"/>
    <mergeCell ref="M123:O123"/>
    <mergeCell ref="M124:O124"/>
    <mergeCell ref="M125:O125"/>
    <mergeCell ref="M126:O126"/>
    <mergeCell ref="M127:O127"/>
    <mergeCell ref="B120:C120"/>
    <mergeCell ref="B121:C122"/>
    <mergeCell ref="B123:C123"/>
    <mergeCell ref="B124:C124"/>
    <mergeCell ref="B125:C125"/>
    <mergeCell ref="B126:C126"/>
    <mergeCell ref="B127:C127"/>
    <mergeCell ref="I183:J183"/>
    <mergeCell ref="K183:L183"/>
    <mergeCell ref="M183:N183"/>
    <mergeCell ref="C180:D180"/>
    <mergeCell ref="E180:F180"/>
    <mergeCell ref="G180:H180"/>
    <mergeCell ref="I180:J180"/>
    <mergeCell ref="K180:L180"/>
    <mergeCell ref="M180:N180"/>
    <mergeCell ref="C181:D181"/>
    <mergeCell ref="E181:F181"/>
    <mergeCell ref="G181:H181"/>
    <mergeCell ref="I181:J181"/>
    <mergeCell ref="K181:L181"/>
    <mergeCell ref="M181:N181"/>
    <mergeCell ref="A196:Q196"/>
    <mergeCell ref="A197:Q197"/>
    <mergeCell ref="A198:Q198"/>
    <mergeCell ref="C185:D185"/>
    <mergeCell ref="E185:F185"/>
    <mergeCell ref="G185:H185"/>
    <mergeCell ref="I185:J185"/>
    <mergeCell ref="K185:L185"/>
    <mergeCell ref="M185:N185"/>
    <mergeCell ref="A187:Q187"/>
    <mergeCell ref="A188:Q188"/>
    <mergeCell ref="A191:Q191"/>
    <mergeCell ref="A194:Q194"/>
    <mergeCell ref="A193:Q193"/>
    <mergeCell ref="A192:Q192"/>
    <mergeCell ref="A189:Q189"/>
    <mergeCell ref="E138:G138"/>
    <mergeCell ref="E139:G139"/>
    <mergeCell ref="E140:G140"/>
    <mergeCell ref="E141:G141"/>
    <mergeCell ref="H138:K138"/>
    <mergeCell ref="H139:K139"/>
    <mergeCell ref="H140:K140"/>
    <mergeCell ref="H141:K141"/>
    <mergeCell ref="A195:Q195"/>
    <mergeCell ref="C184:D184"/>
    <mergeCell ref="E184:F184"/>
    <mergeCell ref="G184:H184"/>
    <mergeCell ref="I184:J184"/>
    <mergeCell ref="K184:L184"/>
    <mergeCell ref="M184:N184"/>
    <mergeCell ref="C182:D182"/>
    <mergeCell ref="E182:F182"/>
    <mergeCell ref="G182:H182"/>
    <mergeCell ref="I182:J182"/>
    <mergeCell ref="K182:L182"/>
    <mergeCell ref="M182:N182"/>
    <mergeCell ref="C183:D183"/>
    <mergeCell ref="E183:F183"/>
    <mergeCell ref="G183:H183"/>
    <mergeCell ref="E129:G129"/>
    <mergeCell ref="E130:G130"/>
    <mergeCell ref="E131:G131"/>
    <mergeCell ref="E132:G132"/>
    <mergeCell ref="H129:J129"/>
    <mergeCell ref="H130:J130"/>
    <mergeCell ref="H131:J131"/>
    <mergeCell ref="H132:J132"/>
    <mergeCell ref="A134:Q136"/>
    <mergeCell ref="A144:Q146"/>
    <mergeCell ref="D148:F151"/>
    <mergeCell ref="D152:F154"/>
    <mergeCell ref="D155:F157"/>
    <mergeCell ref="D158:F160"/>
    <mergeCell ref="G148:H151"/>
    <mergeCell ref="G152:H152"/>
    <mergeCell ref="G153:H153"/>
    <mergeCell ref="G154:H154"/>
    <mergeCell ref="G155:H155"/>
    <mergeCell ref="G156:H156"/>
    <mergeCell ref="G157:H157"/>
    <mergeCell ref="G158:H158"/>
    <mergeCell ref="G159:H159"/>
    <mergeCell ref="G160:H160"/>
    <mergeCell ref="I148:K148"/>
    <mergeCell ref="I149:K149"/>
    <mergeCell ref="I159:K159"/>
    <mergeCell ref="I160:K160"/>
    <mergeCell ref="L148:N148"/>
    <mergeCell ref="L149:N149"/>
    <mergeCell ref="L150:N151"/>
    <mergeCell ref="L152:N152"/>
    <mergeCell ref="L153:N153"/>
    <mergeCell ref="I150:K150"/>
    <mergeCell ref="I151:K151"/>
    <mergeCell ref="I152:K152"/>
    <mergeCell ref="I153:K153"/>
    <mergeCell ref="I154:K154"/>
    <mergeCell ref="I155:K155"/>
    <mergeCell ref="I156:K156"/>
    <mergeCell ref="I157:K157"/>
    <mergeCell ref="I158:K158"/>
    <mergeCell ref="H173:I173"/>
    <mergeCell ref="H174:I174"/>
    <mergeCell ref="L154:N154"/>
    <mergeCell ref="L155:N155"/>
    <mergeCell ref="L156:N156"/>
    <mergeCell ref="L157:N157"/>
    <mergeCell ref="L158:N158"/>
    <mergeCell ref="L159:N159"/>
    <mergeCell ref="L160:N160"/>
    <mergeCell ref="A163:Q163"/>
    <mergeCell ref="A164:Q164"/>
    <mergeCell ref="A143:Q143"/>
    <mergeCell ref="L174:M174"/>
    <mergeCell ref="L173:M173"/>
    <mergeCell ref="L172:M172"/>
    <mergeCell ref="L171:M171"/>
    <mergeCell ref="L170:M170"/>
    <mergeCell ref="L169:M169"/>
    <mergeCell ref="L168:M168"/>
    <mergeCell ref="L167:M167"/>
    <mergeCell ref="L166:M166"/>
    <mergeCell ref="J166:K166"/>
    <mergeCell ref="J167:K167"/>
    <mergeCell ref="J169:K169"/>
    <mergeCell ref="J170:K170"/>
    <mergeCell ref="J171:K171"/>
    <mergeCell ref="J172:K172"/>
    <mergeCell ref="J173:K173"/>
    <mergeCell ref="J174:K174"/>
    <mergeCell ref="J168:K168"/>
    <mergeCell ref="H166:I166"/>
    <mergeCell ref="H167:I167"/>
    <mergeCell ref="H168:I168"/>
    <mergeCell ref="H169:I169"/>
    <mergeCell ref="H170:I170"/>
  </mergeCells>
  <pageMargins left="0.70866141732283472" right="0.70866141732283472" top="0.74803149606299213" bottom="0.74803149606299213" header="0.31496062992125984" footer="0.31496062992125984"/>
  <pageSetup scale="63" orientation="portrait" r:id="rId1"/>
  <headerFooter>
    <oddFooter>&amp;LToda versión impresa de este documento se considera documento o copia no controlada&amp;RPágina &amp;P &amp;A</oddFooter>
  </headerFooter>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4F9A5-585C-41F5-ABDB-D67029CAAEF5}">
  <sheetPr>
    <pageSetUpPr fitToPage="1"/>
  </sheetPr>
  <dimension ref="A1:AM96"/>
  <sheetViews>
    <sheetView view="pageBreakPreview" zoomScale="50" zoomScaleNormal="90" zoomScaleSheetLayoutView="50" zoomScalePageLayoutView="40" workbookViewId="0">
      <selection sqref="A1:D3"/>
    </sheetView>
  </sheetViews>
  <sheetFormatPr baseColWidth="10" defaultColWidth="11.42578125" defaultRowHeight="15" x14ac:dyDescent="0.2"/>
  <cols>
    <col min="1" max="1" width="15.28515625" style="7" customWidth="1"/>
    <col min="2" max="2" width="11.42578125" style="7" customWidth="1"/>
    <col min="3" max="3" width="24.140625" style="7" customWidth="1"/>
    <col min="4" max="4" width="23" style="7" customWidth="1"/>
    <col min="5" max="5" width="22.7109375" style="7" customWidth="1"/>
    <col min="6" max="6" width="27.5703125" style="7" customWidth="1"/>
    <col min="7" max="7" width="21.85546875" style="7" customWidth="1"/>
    <col min="8" max="8" width="25.42578125" style="7" customWidth="1"/>
    <col min="9" max="10" width="23.28515625" style="1" customWidth="1"/>
    <col min="11" max="11" width="19.85546875" style="1" customWidth="1"/>
    <col min="12" max="12" width="15.5703125" style="1" customWidth="1"/>
    <col min="13" max="13" width="17.140625" style="1" customWidth="1"/>
    <col min="14" max="14" width="13.7109375" style="1" customWidth="1"/>
    <col min="15" max="15" width="22.28515625" style="1" customWidth="1"/>
    <col min="16" max="16" width="17.5703125" style="1" customWidth="1"/>
    <col min="17" max="17" width="20.42578125" style="1" customWidth="1"/>
    <col min="18" max="18" width="19.42578125" style="1" customWidth="1"/>
    <col min="19" max="19" width="26" style="1" customWidth="1"/>
    <col min="20" max="20" width="32.5703125" style="1" customWidth="1"/>
    <col min="21" max="21" width="25" style="1" customWidth="1"/>
    <col min="22" max="22" width="24.5703125" style="1" customWidth="1"/>
    <col min="23" max="23" width="22.85546875" style="1" customWidth="1"/>
    <col min="24" max="24" width="20.42578125" style="1" customWidth="1"/>
    <col min="25" max="25" width="23" style="1" customWidth="1"/>
    <col min="26" max="26" width="21.85546875" style="1" customWidth="1"/>
    <col min="27" max="27" width="28.7109375" style="1" customWidth="1"/>
    <col min="28" max="30" width="34.28515625" style="1" customWidth="1"/>
    <col min="31" max="31" width="24.85546875" style="1" customWidth="1"/>
    <col min="32" max="32" width="15.42578125" style="1" customWidth="1"/>
    <col min="33" max="33" width="23.5703125" style="1" customWidth="1"/>
    <col min="34" max="34" width="16" style="1" customWidth="1"/>
    <col min="35" max="35" width="22.140625" style="1" customWidth="1"/>
    <col min="36" max="36" width="20.7109375" style="1" customWidth="1"/>
    <col min="37" max="37" width="27.28515625" style="1" customWidth="1"/>
    <col min="38" max="38" width="26.85546875" style="1" customWidth="1"/>
    <col min="39" max="39" width="19.140625" style="1" customWidth="1"/>
    <col min="40" max="16384" width="11.42578125" style="1"/>
  </cols>
  <sheetData>
    <row r="1" spans="1:39" s="2" customFormat="1" ht="43.5" customHeight="1" x14ac:dyDescent="0.2">
      <c r="A1" s="247"/>
      <c r="B1" s="247"/>
      <c r="C1" s="247"/>
      <c r="D1" s="247"/>
      <c r="E1" s="248" t="s">
        <v>140</v>
      </c>
      <c r="F1" s="249"/>
      <c r="G1" s="249"/>
      <c r="H1" s="249"/>
      <c r="I1" s="249"/>
      <c r="J1" s="249"/>
      <c r="K1" s="249"/>
      <c r="L1" s="249"/>
      <c r="M1" s="249"/>
      <c r="N1" s="249"/>
      <c r="O1" s="249"/>
      <c r="P1" s="249"/>
      <c r="Q1" s="249"/>
      <c r="R1" s="249"/>
      <c r="S1" s="249"/>
      <c r="T1" s="249"/>
      <c r="U1" s="249"/>
      <c r="V1" s="249"/>
      <c r="W1" s="249"/>
      <c r="X1" s="249"/>
      <c r="Y1" s="249"/>
      <c r="Z1" s="249"/>
      <c r="AA1" s="249"/>
      <c r="AB1" s="249"/>
      <c r="AC1" s="249"/>
      <c r="AD1" s="250"/>
      <c r="AE1" s="251" t="s">
        <v>136</v>
      </c>
      <c r="AF1" s="251"/>
      <c r="AG1" s="251"/>
      <c r="AH1" s="251"/>
      <c r="AI1" s="251"/>
      <c r="AJ1" s="251"/>
      <c r="AK1" s="252" t="s">
        <v>141</v>
      </c>
      <c r="AL1" s="252"/>
      <c r="AM1" s="252"/>
    </row>
    <row r="2" spans="1:39" s="2" customFormat="1" ht="50.25" customHeight="1" x14ac:dyDescent="0.2">
      <c r="A2" s="247"/>
      <c r="B2" s="247"/>
      <c r="C2" s="247"/>
      <c r="D2" s="247"/>
      <c r="E2" s="248" t="s">
        <v>139</v>
      </c>
      <c r="F2" s="249"/>
      <c r="G2" s="249"/>
      <c r="H2" s="249"/>
      <c r="I2" s="249"/>
      <c r="J2" s="249"/>
      <c r="K2" s="249"/>
      <c r="L2" s="249"/>
      <c r="M2" s="249"/>
      <c r="N2" s="249"/>
      <c r="O2" s="249"/>
      <c r="P2" s="249"/>
      <c r="Q2" s="249"/>
      <c r="R2" s="249"/>
      <c r="S2" s="249"/>
      <c r="T2" s="249"/>
      <c r="U2" s="249"/>
      <c r="V2" s="249"/>
      <c r="W2" s="249"/>
      <c r="X2" s="249"/>
      <c r="Y2" s="249"/>
      <c r="Z2" s="249"/>
      <c r="AA2" s="249"/>
      <c r="AB2" s="249"/>
      <c r="AC2" s="249"/>
      <c r="AD2" s="250"/>
      <c r="AE2" s="251" t="s">
        <v>137</v>
      </c>
      <c r="AF2" s="251"/>
      <c r="AG2" s="251"/>
      <c r="AH2" s="251"/>
      <c r="AI2" s="251"/>
      <c r="AJ2" s="251"/>
      <c r="AK2" s="252">
        <v>1</v>
      </c>
      <c r="AL2" s="252"/>
      <c r="AM2" s="252"/>
    </row>
    <row r="3" spans="1:39" s="2" customFormat="1" ht="45.75" customHeight="1" x14ac:dyDescent="0.2">
      <c r="A3" s="247"/>
      <c r="B3" s="247"/>
      <c r="C3" s="247"/>
      <c r="D3" s="247"/>
      <c r="E3" s="253" t="s">
        <v>142</v>
      </c>
      <c r="F3" s="254"/>
      <c r="G3" s="254"/>
      <c r="H3" s="254"/>
      <c r="I3" s="254"/>
      <c r="J3" s="254"/>
      <c r="K3" s="254"/>
      <c r="L3" s="254"/>
      <c r="M3" s="254"/>
      <c r="N3" s="254"/>
      <c r="O3" s="254"/>
      <c r="P3" s="254"/>
      <c r="Q3" s="254"/>
      <c r="R3" s="254"/>
      <c r="S3" s="254"/>
      <c r="T3" s="254"/>
      <c r="U3" s="254"/>
      <c r="V3" s="254"/>
      <c r="W3" s="254"/>
      <c r="X3" s="254"/>
      <c r="Y3" s="254"/>
      <c r="Z3" s="254"/>
      <c r="AA3" s="254"/>
      <c r="AB3" s="254"/>
      <c r="AC3" s="254"/>
      <c r="AD3" s="255"/>
      <c r="AE3" s="251" t="s">
        <v>138</v>
      </c>
      <c r="AF3" s="251"/>
      <c r="AG3" s="251"/>
      <c r="AH3" s="251"/>
      <c r="AI3" s="251"/>
      <c r="AJ3" s="251"/>
      <c r="AK3" s="256">
        <v>43643</v>
      </c>
      <c r="AL3" s="252"/>
      <c r="AM3" s="252"/>
    </row>
    <row r="4" spans="1:39" ht="33" customHeight="1" x14ac:dyDescent="0.2">
      <c r="A4" s="236" t="s">
        <v>43</v>
      </c>
      <c r="B4" s="239"/>
      <c r="C4" s="239"/>
      <c r="D4" s="239"/>
      <c r="E4" s="239"/>
      <c r="F4" s="239"/>
      <c r="G4" s="239"/>
      <c r="H4" s="239"/>
      <c r="I4" s="239"/>
      <c r="J4" s="71"/>
      <c r="K4" s="236" t="s">
        <v>44</v>
      </c>
      <c r="L4" s="237"/>
      <c r="M4" s="237"/>
      <c r="N4" s="241"/>
      <c r="O4" s="242" t="s">
        <v>45</v>
      </c>
      <c r="P4" s="242" t="s">
        <v>46</v>
      </c>
      <c r="Q4" s="245" t="s">
        <v>47</v>
      </c>
      <c r="R4" s="239"/>
      <c r="S4" s="239"/>
      <c r="T4" s="239"/>
      <c r="U4" s="239"/>
      <c r="V4" s="239"/>
      <c r="W4" s="239"/>
      <c r="X4" s="239"/>
      <c r="Y4" s="239"/>
      <c r="Z4" s="240"/>
      <c r="AA4" s="236" t="s">
        <v>175</v>
      </c>
      <c r="AB4" s="238"/>
      <c r="AC4" s="236" t="s">
        <v>205</v>
      </c>
      <c r="AD4" s="237"/>
      <c r="AE4" s="237"/>
      <c r="AF4" s="237"/>
      <c r="AG4" s="237"/>
      <c r="AH4" s="238"/>
      <c r="AI4" s="239"/>
      <c r="AJ4" s="239"/>
      <c r="AK4" s="239"/>
      <c r="AL4" s="239"/>
      <c r="AM4" s="240"/>
    </row>
    <row r="5" spans="1:39" ht="118.5" customHeight="1" x14ac:dyDescent="0.2">
      <c r="A5" s="72" t="s">
        <v>39</v>
      </c>
      <c r="B5" s="72" t="s">
        <v>40</v>
      </c>
      <c r="C5" s="72" t="s">
        <v>48</v>
      </c>
      <c r="D5" s="72" t="s">
        <v>41</v>
      </c>
      <c r="E5" s="72" t="s">
        <v>42</v>
      </c>
      <c r="F5" s="72" t="s">
        <v>49</v>
      </c>
      <c r="G5" s="72" t="s">
        <v>50</v>
      </c>
      <c r="H5" s="72" t="s">
        <v>51</v>
      </c>
      <c r="I5" s="72" t="s">
        <v>52</v>
      </c>
      <c r="J5" s="72" t="s">
        <v>53</v>
      </c>
      <c r="K5" s="72" t="s">
        <v>54</v>
      </c>
      <c r="L5" s="72" t="s">
        <v>55</v>
      </c>
      <c r="M5" s="72" t="s">
        <v>56</v>
      </c>
      <c r="N5" s="72" t="s">
        <v>57</v>
      </c>
      <c r="O5" s="243"/>
      <c r="P5" s="244"/>
      <c r="Q5" s="8" t="s">
        <v>147</v>
      </c>
      <c r="R5" s="8" t="s">
        <v>162</v>
      </c>
      <c r="S5" s="8" t="s">
        <v>163</v>
      </c>
      <c r="T5" s="8" t="s">
        <v>164</v>
      </c>
      <c r="U5" s="8" t="s">
        <v>165</v>
      </c>
      <c r="V5" s="8" t="s">
        <v>166</v>
      </c>
      <c r="W5" s="8" t="s">
        <v>159</v>
      </c>
      <c r="X5" s="72" t="s">
        <v>217</v>
      </c>
      <c r="Y5" s="72" t="s">
        <v>218</v>
      </c>
      <c r="Z5" s="72" t="s">
        <v>219</v>
      </c>
      <c r="AA5" s="72" t="s">
        <v>220</v>
      </c>
      <c r="AB5" s="72" t="s">
        <v>221</v>
      </c>
      <c r="AC5" s="72" t="s">
        <v>222</v>
      </c>
      <c r="AD5" s="72" t="s">
        <v>223</v>
      </c>
      <c r="AE5" s="72" t="s">
        <v>54</v>
      </c>
      <c r="AF5" s="72" t="s">
        <v>55</v>
      </c>
      <c r="AG5" s="72" t="s">
        <v>56</v>
      </c>
      <c r="AH5" s="72" t="s">
        <v>57</v>
      </c>
      <c r="AI5" s="72" t="s">
        <v>244</v>
      </c>
      <c r="AJ5" s="72" t="s">
        <v>58</v>
      </c>
      <c r="AK5" s="72" t="s">
        <v>59</v>
      </c>
      <c r="AL5" s="72" t="s">
        <v>0</v>
      </c>
      <c r="AM5" s="72" t="s">
        <v>60</v>
      </c>
    </row>
    <row r="6" spans="1:39" ht="183" customHeight="1" x14ac:dyDescent="0.2">
      <c r="A6" s="212" t="s">
        <v>359</v>
      </c>
      <c r="B6" s="212" t="s">
        <v>675</v>
      </c>
      <c r="C6" s="215" t="s">
        <v>360</v>
      </c>
      <c r="D6" s="215" t="s">
        <v>361</v>
      </c>
      <c r="E6" s="226" t="s">
        <v>362</v>
      </c>
      <c r="F6" s="73" t="s">
        <v>61</v>
      </c>
      <c r="G6" s="73" t="s">
        <v>234</v>
      </c>
      <c r="H6" s="74" t="s">
        <v>690</v>
      </c>
      <c r="I6" s="75" t="s">
        <v>363</v>
      </c>
      <c r="J6" s="74" t="s">
        <v>691</v>
      </c>
      <c r="K6" s="73">
        <v>2</v>
      </c>
      <c r="L6" s="73">
        <v>4</v>
      </c>
      <c r="M6" s="73">
        <f t="shared" ref="M6" si="0">+L6*K6</f>
        <v>8</v>
      </c>
      <c r="N6" s="73" t="str">
        <f t="shared" ref="N6" si="1">IF(M6&lt;=3,"BAJA",IF(AND(M6&gt;=4,M6&lt;=6),"MODERADA",IF(AND(M6&gt;=8,M6&lt;=12),"ALTA",IF(AND(M6&gt;=15),"EXTREMA"))))</f>
        <v>ALTA</v>
      </c>
      <c r="O6" s="76" t="s">
        <v>739</v>
      </c>
      <c r="P6" s="73" t="s">
        <v>241</v>
      </c>
      <c r="Q6" s="73">
        <v>15</v>
      </c>
      <c r="R6" s="73">
        <v>15</v>
      </c>
      <c r="S6" s="73">
        <v>15</v>
      </c>
      <c r="T6" s="73">
        <v>15</v>
      </c>
      <c r="U6" s="73">
        <v>15</v>
      </c>
      <c r="V6" s="73">
        <v>15</v>
      </c>
      <c r="W6" s="73">
        <v>10</v>
      </c>
      <c r="X6" s="73">
        <f t="shared" ref="X6" si="2">SUM(Q6:W6)</f>
        <v>100</v>
      </c>
      <c r="Y6" s="73" t="str">
        <f>IF(X6&lt;=85,"DÉBIL",IF(AND(X6&gt;=86,X6&lt;=95),"MODERADO",IF(AND(X6&gt;=96),"FUERTE")))</f>
        <v>FUERTE</v>
      </c>
      <c r="Z6" s="73" t="str">
        <f>IF(Y6&lt;=85,"DÉBIL",IF(AND(Y6&gt;=86,Y6&lt;=95),"MODERADO",IF(AND(Y6&gt;=96),"FUERTE")))</f>
        <v>FUERTE</v>
      </c>
      <c r="AA6" s="73" t="str">
        <f>IF(AND(Y6="FUERTE",Z6="FUERTE"),"FUERTE",IF(AND(Y6="FUERTE",Z6="MODERADO"),"MODERADO",IF(AND(Y6="FUERTE",Z6="DÉBIL"),"DÉBIL",IF(AND(Y6="MODERADO",Z6="FUERTE"),"MODERADO",IF(AND(Y6="MODERADO",Z6="MODERADO"),"MODERADO",IF(AND(Y6="MODERADO",Z6="DÉBIL"),"DÉBIL",IF(AND(Y6="DÉBIL",Z6="FUERTE"),"DÉBIL",IF(AND(Y6="DÉBIL",Z6="MODERADO"),"DÉBIL",IF(AND(Y6="DÉBIL",Z6="DÉBIL"),"DÉBIL","SIN DATOS")))))))))</f>
        <v>FUERTE</v>
      </c>
      <c r="AB6" s="73" t="str">
        <f>IF(AND(Y6="FUERTE",Z6="FUERTE"),"NO",IF(AND(Y6="FUERTE",Z6="MODERADO"),"SI",IF(AND(Y6="FUERTE",Z6="DÉBIL"),"SI",IF(AND(Y6="MODERADO",Z6="FUERTE"),"SI",IF(AND(Y6="MODERADO",Z6="MODERADO"),"SI",IF(AND(Y6="MODERADO",Z6="DÉBIL"),"SI",IF(AND(Y6="DÉBIL",Z6="FUERTE"),"SI",IF(AND(Y6="DÉBIL",Z6="MODERADO"),"SI",IF(AND(Y6="DÉBIL",Z6="DÉBIL"),"SI","SIN DATOS")))))))))</f>
        <v>NO</v>
      </c>
      <c r="AC6" s="73" t="s">
        <v>211</v>
      </c>
      <c r="AD6" s="73" t="s">
        <v>213</v>
      </c>
      <c r="AE6" s="73">
        <f>IF(AND(AB6="NO",AA6="FUERTE",AC6="DIRECTAMENTE",AD6="DIRECTAMENTE"),K6-2,IF(AND(AB6="NO",AA6="FUERTE",AC6="DIRECTAMENTE",AD6="INDIRECTAMENTE"),K6-2,IF(AND(AB6="NO",AA6="FUERTE",AC6="DIRECTAMENTE",AD6="NO DISMINUYE"),K6-2,IF(AND(AB6="NO",AA6="FUERTE",AC6="NO DISMINUYE",AD6="DIRECTAMENTE"),K6,IF(AND(AB6="NO",AA6="MODERADO",AC6="DIRECTAMENTE",AD6="DIRECTAMENTE"),K6-1,IF(AND(AB6="NO",AA6="MODERADO",AC6="DIRECTAMENTE",AD6="INDIRECTAMENTE"),K6-1,IF(AND(AB6="NO",AA6="MODERADO",AC6="DIRECTAMENTE",AD6="NO DISMINUYE"),K6-1,IF(AND(AB6="NO",AA6="MODERADO",AC6="NO DISMINUYE",AD6="DIRECTAMENTE"),K6,K6))))))))</f>
        <v>0</v>
      </c>
      <c r="AF6" s="73">
        <f>IF(AND(AB6="NO",AA6="FUERTE",AC6="DIRECTAMENTE",AD6="DIRECTAMENTE"),L6-2,IF(AND(AB6="NO",AA6="FUERTE",AC6="DIRECTAMENTE",AD6="INDIRECTAMENTE"),L6-1,IF(AND(AB6="NO",AA6="FUERTE",AC6="DIRECTAMENTE",AD6="NO DISMINUYE"),L6,IF(AND(AB6="NO",AA6="FUERTE",AC6="NO DISMINUYE",AD6="DIRECTAMENTE"),L6-2,IF(AND(AB6="NO",AA6="MODERADO",AC6="DIRECTAMENTE",AD6="DIRECTAMENTE"),L6-1,IF(AND(AB6="NO",AA6="MODERADO",AC6="DIRECTAMENTE",AD6="INDIRECTAMENTE"),L6,IF(AND(AB6="NO",AA6="MODERADO",AC6="DIRECTAMENTE",AD6="NO DISMINUYE"),L6,IF(AND(AB6="NO",AA6="MODERADO",AC6="NO DISMINUYE",AD6="DIRECTAMENTE"),L6-1,L6))))))))</f>
        <v>4</v>
      </c>
      <c r="AG6" s="73">
        <f t="shared" ref="AG6" si="3">+(AE6*AF6)</f>
        <v>0</v>
      </c>
      <c r="AH6" s="73" t="str">
        <f t="shared" ref="AH6" si="4">IF(AG6&lt;=3,"BAJA",IF(AND(AG6&gt;=4,AG6&lt;=6),"MODERADA",IF(AND(AG6&gt;=8,AG6&lt;=12),"ALTA",IF(AND(AG6&gt;=15),"EXTREMA"))))</f>
        <v>BAJA</v>
      </c>
      <c r="AI6" s="77" t="s">
        <v>364</v>
      </c>
      <c r="AJ6" s="78" t="s">
        <v>740</v>
      </c>
      <c r="AK6" s="79" t="s">
        <v>365</v>
      </c>
      <c r="AL6" s="77" t="s">
        <v>366</v>
      </c>
      <c r="AM6" s="77" t="s">
        <v>367</v>
      </c>
    </row>
    <row r="7" spans="1:39" s="6" customFormat="1" ht="143.25" customHeight="1" x14ac:dyDescent="0.2">
      <c r="A7" s="213"/>
      <c r="B7" s="213"/>
      <c r="C7" s="216"/>
      <c r="D7" s="216"/>
      <c r="E7" s="227"/>
      <c r="F7" s="73" t="s">
        <v>61</v>
      </c>
      <c r="G7" s="73" t="s">
        <v>234</v>
      </c>
      <c r="H7" s="74" t="s">
        <v>368</v>
      </c>
      <c r="I7" s="75" t="s">
        <v>369</v>
      </c>
      <c r="J7" s="74" t="s">
        <v>370</v>
      </c>
      <c r="K7" s="73">
        <v>3</v>
      </c>
      <c r="L7" s="73">
        <v>4</v>
      </c>
      <c r="M7" s="73">
        <f t="shared" ref="M7:M70" si="5">+L7*K7</f>
        <v>12</v>
      </c>
      <c r="N7" s="73" t="str">
        <f t="shared" ref="N7:N70" si="6">IF(M7&lt;=3,"BAJA",IF(AND(M7&gt;=4,M7&lt;=6),"MODERADA",IF(AND(M7&gt;=8,M7&lt;=12),"ALTA",IF(AND(M7&gt;=15),"EXTREMA"))))</f>
        <v>ALTA</v>
      </c>
      <c r="O7" s="76" t="s">
        <v>692</v>
      </c>
      <c r="P7" s="73" t="s">
        <v>241</v>
      </c>
      <c r="Q7" s="73">
        <v>15</v>
      </c>
      <c r="R7" s="73">
        <v>15</v>
      </c>
      <c r="S7" s="73">
        <v>15</v>
      </c>
      <c r="T7" s="73">
        <v>15</v>
      </c>
      <c r="U7" s="73">
        <v>15</v>
      </c>
      <c r="V7" s="73">
        <v>15</v>
      </c>
      <c r="W7" s="73">
        <v>10</v>
      </c>
      <c r="X7" s="73">
        <f t="shared" ref="X7:X46" si="7">SUM(Q7:W7)</f>
        <v>100</v>
      </c>
      <c r="Y7" s="73" t="str">
        <f t="shared" ref="Y7:Z7" si="8">IF(X7&lt;=85,"DÉBIL",IF(AND(X7&gt;=86,X7&lt;=95),"MODERADO",IF(AND(X7&gt;=96),"FUERTE")))</f>
        <v>FUERTE</v>
      </c>
      <c r="Z7" s="73" t="str">
        <f t="shared" si="8"/>
        <v>FUERTE</v>
      </c>
      <c r="AA7" s="73" t="str">
        <f t="shared" ref="AA7:AA46" si="9">IF(AND(Y7="FUERTE",Z7="FUERTE"),"FUERTE",IF(AND(Y7="FUERTE",Z7="MODERADO"),"MODERADO",IF(AND(Y7="FUERTE",Z7="DÉBIL"),"DÉBIL",IF(AND(Y7="MODERADO",Z7="FUERTE"),"MODERADO",IF(AND(Y7="MODERADO",Z7="MODERADO"),"MODERADO",IF(AND(Y7="MODERADO",Z7="DÉBIL"),"DÉBIL",IF(AND(Y7="DÉBIL",Z7="FUERTE"),"DÉBIL",IF(AND(Y7="DÉBIL",Z7="MODERADO"),"DÉBIL",IF(AND(Y7="DÉBIL",Z7="DÉBIL"),"DÉBIL","SIN DATOS")))))))))</f>
        <v>FUERTE</v>
      </c>
      <c r="AB7" s="73" t="str">
        <f t="shared" ref="AB7:AB46" si="10">IF(AND(Y7="FUERTE",Z7="FUERTE"),"NO",IF(AND(Y7="FUERTE",Z7="MODERADO"),"SI",IF(AND(Y7="FUERTE",Z7="DÉBIL"),"SI",IF(AND(Y7="MODERADO",Z7="FUERTE"),"SI",IF(AND(Y7="MODERADO",Z7="MODERADO"),"SI",IF(AND(Y7="MODERADO",Z7="DÉBIL"),"SI",IF(AND(Y7="DÉBIL",Z7="FUERTE"),"SI",IF(AND(Y7="DÉBIL",Z7="MODERADO"),"SI",IF(AND(Y7="DÉBIL",Z7="DÉBIL"),"SI","SIN DATOS")))))))))</f>
        <v>NO</v>
      </c>
      <c r="AC7" s="73" t="s">
        <v>211</v>
      </c>
      <c r="AD7" s="73" t="s">
        <v>211</v>
      </c>
      <c r="AE7" s="73">
        <f t="shared" ref="AE7:AE70" si="11">IF(AND(AB7="NO",AA7="FUERTE",AC7="DIRECTAMENTE",AD7="DIRECTAMENTE"),K7-2,IF(AND(AB7="NO",AA7="FUERTE",AC7="DIRECTAMENTE",AD7="INDIRECTAMENTE"),K7-2,IF(AND(AB7="NO",AA7="FUERTE",AC7="DIRECTAMENTE",AD7="NO DISMINUYE"),K7-2,IF(AND(AB7="NO",AA7="FUERTE",AC7="NO DISMINUYE",AD7="DIRECTAMENTE"),K7,IF(AND(AB7="NO",AA7="MODERADO",AC7="DIRECTAMENTE",AD7="DIRECTAMENTE"),K7-1,IF(AND(AB7="NO",AA7="MODERADO",AC7="DIRECTAMENTE",AD7="INDIRECTAMENTE"),K7-1,IF(AND(AB7="NO",AA7="MODERADO",AC7="DIRECTAMENTE",AD7="NO DISMINUYE"),K7-1,IF(AND(AB7="NO",AA7="MODERADO",AC7="NO DISMINUYE",AD7="DIRECTAMENTE"),K7,K7))))))))</f>
        <v>1</v>
      </c>
      <c r="AF7" s="73">
        <f t="shared" ref="AF7:AF70" si="12">IF(AND(AB7="NO",AA7="FUERTE",AC7="DIRECTAMENTE",AD7="DIRECTAMENTE"),L7-2,IF(AND(AB7="NO",AA7="FUERTE",AC7="DIRECTAMENTE",AD7="INDIRECTAMENTE"),L7-1,IF(AND(AB7="NO",AA7="FUERTE",AC7="DIRECTAMENTE",AD7="NO DISMINUYE"),L7,IF(AND(AB7="NO",AA7="FUERTE",AC7="NO DISMINUYE",AD7="DIRECTAMENTE"),L7-2,IF(AND(AB7="NO",AA7="MODERADO",AC7="DIRECTAMENTE",AD7="DIRECTAMENTE"),L7-1,IF(AND(AB7="NO",AA7="MODERADO",AC7="DIRECTAMENTE",AD7="INDIRECTAMENTE"),L7,IF(AND(AB7="NO",AA7="MODERADO",AC7="DIRECTAMENTE",AD7="NO DISMINUYE"),L7,IF(AND(AB7="NO",AA7="MODERADO",AC7="NO DISMINUYE",AD7="DIRECTAMENTE"),L7-1,L7))))))))</f>
        <v>2</v>
      </c>
      <c r="AG7" s="73">
        <f t="shared" ref="AG7:AG70" si="13">+(AE7*AF7)</f>
        <v>2</v>
      </c>
      <c r="AH7" s="73" t="str">
        <f t="shared" ref="AH7:AH70" si="14">IF(AG7&lt;=3,"BAJA",IF(AND(AG7&gt;=4,AG7&lt;=6),"MODERADA",IF(AND(AG7&gt;=8,AG7&lt;=12),"ALTA",IF(AND(AG7&gt;=15),"EXTREMA"))))</f>
        <v>BAJA</v>
      </c>
      <c r="AI7" s="77" t="s">
        <v>693</v>
      </c>
      <c r="AJ7" s="78" t="s">
        <v>694</v>
      </c>
      <c r="AK7" s="79" t="s">
        <v>372</v>
      </c>
      <c r="AL7" s="77" t="s">
        <v>695</v>
      </c>
      <c r="AM7" s="77" t="s">
        <v>741</v>
      </c>
    </row>
    <row r="8" spans="1:39" ht="122.45" customHeight="1" x14ac:dyDescent="0.2">
      <c r="A8" s="213"/>
      <c r="B8" s="213"/>
      <c r="C8" s="216"/>
      <c r="D8" s="216"/>
      <c r="E8" s="227"/>
      <c r="F8" s="73" t="s">
        <v>61</v>
      </c>
      <c r="G8" s="80" t="s">
        <v>234</v>
      </c>
      <c r="H8" s="74" t="s">
        <v>696</v>
      </c>
      <c r="I8" s="75" t="s">
        <v>697</v>
      </c>
      <c r="J8" s="74" t="s">
        <v>373</v>
      </c>
      <c r="K8" s="73">
        <v>2</v>
      </c>
      <c r="L8" s="73">
        <v>4</v>
      </c>
      <c r="M8" s="73">
        <f t="shared" si="5"/>
        <v>8</v>
      </c>
      <c r="N8" s="73" t="str">
        <f t="shared" si="6"/>
        <v>ALTA</v>
      </c>
      <c r="O8" s="76" t="s">
        <v>374</v>
      </c>
      <c r="P8" s="73" t="s">
        <v>241</v>
      </c>
      <c r="Q8" s="73">
        <v>15</v>
      </c>
      <c r="R8" s="73">
        <v>15</v>
      </c>
      <c r="S8" s="73">
        <v>15</v>
      </c>
      <c r="T8" s="73">
        <v>15</v>
      </c>
      <c r="U8" s="73">
        <v>15</v>
      </c>
      <c r="V8" s="73">
        <v>15</v>
      </c>
      <c r="W8" s="73">
        <v>10</v>
      </c>
      <c r="X8" s="73">
        <f t="shared" si="7"/>
        <v>100</v>
      </c>
      <c r="Y8" s="73" t="str">
        <f t="shared" ref="Y8:Z8" si="15">IF(X8&lt;=85,"DÉBIL",IF(AND(X8&gt;=86,X8&lt;=95),"MODERADO",IF(AND(X8&gt;=96),"FUERTE")))</f>
        <v>FUERTE</v>
      </c>
      <c r="Z8" s="73" t="str">
        <f t="shared" si="15"/>
        <v>FUERTE</v>
      </c>
      <c r="AA8" s="73" t="str">
        <f t="shared" si="9"/>
        <v>FUERTE</v>
      </c>
      <c r="AB8" s="73" t="str">
        <f t="shared" si="10"/>
        <v>NO</v>
      </c>
      <c r="AC8" s="73" t="s">
        <v>211</v>
      </c>
      <c r="AD8" s="73" t="s">
        <v>211</v>
      </c>
      <c r="AE8" s="73">
        <f t="shared" si="11"/>
        <v>0</v>
      </c>
      <c r="AF8" s="73">
        <f t="shared" si="12"/>
        <v>2</v>
      </c>
      <c r="AG8" s="73">
        <f t="shared" si="13"/>
        <v>0</v>
      </c>
      <c r="AH8" s="73" t="str">
        <f t="shared" si="14"/>
        <v>BAJA</v>
      </c>
      <c r="AI8" s="77" t="s">
        <v>364</v>
      </c>
      <c r="AJ8" s="78" t="s">
        <v>371</v>
      </c>
      <c r="AK8" s="73" t="s">
        <v>365</v>
      </c>
      <c r="AL8" s="77" t="s">
        <v>698</v>
      </c>
      <c r="AM8" s="77" t="s">
        <v>367</v>
      </c>
    </row>
    <row r="9" spans="1:39" ht="409.5" x14ac:dyDescent="0.2">
      <c r="A9" s="213"/>
      <c r="B9" s="213"/>
      <c r="C9" s="216"/>
      <c r="D9" s="216"/>
      <c r="E9" s="227"/>
      <c r="F9" s="73" t="s">
        <v>61</v>
      </c>
      <c r="G9" s="80" t="s">
        <v>234</v>
      </c>
      <c r="H9" s="74" t="s">
        <v>742</v>
      </c>
      <c r="I9" s="75" t="s">
        <v>743</v>
      </c>
      <c r="J9" s="74" t="s">
        <v>699</v>
      </c>
      <c r="K9" s="73">
        <v>2</v>
      </c>
      <c r="L9" s="73">
        <v>4</v>
      </c>
      <c r="M9" s="73">
        <f t="shared" si="5"/>
        <v>8</v>
      </c>
      <c r="N9" s="73" t="str">
        <f t="shared" si="6"/>
        <v>ALTA</v>
      </c>
      <c r="O9" s="76" t="s">
        <v>744</v>
      </c>
      <c r="P9" s="73" t="s">
        <v>241</v>
      </c>
      <c r="Q9" s="73">
        <v>15</v>
      </c>
      <c r="R9" s="73">
        <v>15</v>
      </c>
      <c r="S9" s="73">
        <v>15</v>
      </c>
      <c r="T9" s="73">
        <v>15</v>
      </c>
      <c r="U9" s="73">
        <v>15</v>
      </c>
      <c r="V9" s="73">
        <v>15</v>
      </c>
      <c r="W9" s="73">
        <v>10</v>
      </c>
      <c r="X9" s="73">
        <f t="shared" si="7"/>
        <v>100</v>
      </c>
      <c r="Y9" s="73" t="str">
        <f t="shared" ref="Y9:Z9" si="16">IF(X9&lt;=85,"DÉBIL",IF(AND(X9&gt;=86,X9&lt;=95),"MODERADO",IF(AND(X9&gt;=96),"FUERTE")))</f>
        <v>FUERTE</v>
      </c>
      <c r="Z9" s="73" t="str">
        <f t="shared" si="16"/>
        <v>FUERTE</v>
      </c>
      <c r="AA9" s="73" t="str">
        <f t="shared" si="9"/>
        <v>FUERTE</v>
      </c>
      <c r="AB9" s="73" t="str">
        <f t="shared" si="10"/>
        <v>NO</v>
      </c>
      <c r="AC9" s="73" t="s">
        <v>211</v>
      </c>
      <c r="AD9" s="73" t="s">
        <v>211</v>
      </c>
      <c r="AE9" s="73">
        <f t="shared" si="11"/>
        <v>0</v>
      </c>
      <c r="AF9" s="73">
        <f t="shared" si="12"/>
        <v>2</v>
      </c>
      <c r="AG9" s="73">
        <f t="shared" si="13"/>
        <v>0</v>
      </c>
      <c r="AH9" s="73" t="str">
        <f t="shared" si="14"/>
        <v>BAJA</v>
      </c>
      <c r="AI9" s="77" t="s">
        <v>745</v>
      </c>
      <c r="AJ9" s="78" t="s">
        <v>746</v>
      </c>
      <c r="AK9" s="73" t="s">
        <v>365</v>
      </c>
      <c r="AL9" s="77" t="s">
        <v>698</v>
      </c>
      <c r="AM9" s="77" t="s">
        <v>747</v>
      </c>
    </row>
    <row r="10" spans="1:39" ht="409.5" x14ac:dyDescent="0.2">
      <c r="A10" s="213"/>
      <c r="B10" s="214"/>
      <c r="C10" s="217"/>
      <c r="D10" s="217"/>
      <c r="E10" s="246"/>
      <c r="F10" s="73" t="s">
        <v>61</v>
      </c>
      <c r="G10" s="80" t="s">
        <v>232</v>
      </c>
      <c r="H10" s="74" t="s">
        <v>375</v>
      </c>
      <c r="I10" s="75" t="s">
        <v>376</v>
      </c>
      <c r="J10" s="74" t="s">
        <v>377</v>
      </c>
      <c r="K10" s="73">
        <v>2</v>
      </c>
      <c r="L10" s="73">
        <v>4</v>
      </c>
      <c r="M10" s="73">
        <f t="shared" si="5"/>
        <v>8</v>
      </c>
      <c r="N10" s="73" t="str">
        <f t="shared" si="6"/>
        <v>ALTA</v>
      </c>
      <c r="O10" s="76" t="s">
        <v>700</v>
      </c>
      <c r="P10" s="73" t="s">
        <v>241</v>
      </c>
      <c r="Q10" s="73">
        <v>15</v>
      </c>
      <c r="R10" s="73">
        <v>15</v>
      </c>
      <c r="S10" s="73">
        <v>15</v>
      </c>
      <c r="T10" s="73">
        <v>15</v>
      </c>
      <c r="U10" s="73">
        <v>15</v>
      </c>
      <c r="V10" s="73">
        <v>15</v>
      </c>
      <c r="W10" s="73">
        <v>10</v>
      </c>
      <c r="X10" s="73">
        <f t="shared" si="7"/>
        <v>100</v>
      </c>
      <c r="Y10" s="73" t="str">
        <f t="shared" ref="Y10:Z10" si="17">IF(X10&lt;=85,"DÉBIL",IF(AND(X10&gt;=86,X10&lt;=95),"MODERADO",IF(AND(X10&gt;=96),"FUERTE")))</f>
        <v>FUERTE</v>
      </c>
      <c r="Z10" s="73" t="str">
        <f t="shared" si="17"/>
        <v>FUERTE</v>
      </c>
      <c r="AA10" s="73" t="str">
        <f t="shared" si="9"/>
        <v>FUERTE</v>
      </c>
      <c r="AB10" s="73" t="str">
        <f t="shared" si="10"/>
        <v>NO</v>
      </c>
      <c r="AC10" s="73" t="s">
        <v>211</v>
      </c>
      <c r="AD10" s="73" t="s">
        <v>213</v>
      </c>
      <c r="AE10" s="73">
        <f t="shared" si="11"/>
        <v>0</v>
      </c>
      <c r="AF10" s="73">
        <f t="shared" si="12"/>
        <v>4</v>
      </c>
      <c r="AG10" s="73">
        <f t="shared" si="13"/>
        <v>0</v>
      </c>
      <c r="AH10" s="73" t="str">
        <f t="shared" si="14"/>
        <v>BAJA</v>
      </c>
      <c r="AI10" s="73" t="s">
        <v>701</v>
      </c>
      <c r="AJ10" s="76" t="s">
        <v>748</v>
      </c>
      <c r="AK10" s="73" t="s">
        <v>378</v>
      </c>
      <c r="AL10" s="77" t="s">
        <v>702</v>
      </c>
      <c r="AM10" s="76" t="s">
        <v>379</v>
      </c>
    </row>
    <row r="11" spans="1:39" ht="405" x14ac:dyDescent="0.2">
      <c r="A11" s="213"/>
      <c r="B11" s="212" t="s">
        <v>680</v>
      </c>
      <c r="C11" s="215" t="s">
        <v>380</v>
      </c>
      <c r="D11" s="215" t="s">
        <v>381</v>
      </c>
      <c r="E11" s="215" t="s">
        <v>382</v>
      </c>
      <c r="F11" s="74" t="s">
        <v>61</v>
      </c>
      <c r="G11" s="80" t="s">
        <v>234</v>
      </c>
      <c r="H11" s="74" t="s">
        <v>383</v>
      </c>
      <c r="I11" s="75" t="s">
        <v>384</v>
      </c>
      <c r="J11" s="74" t="s">
        <v>385</v>
      </c>
      <c r="K11" s="73">
        <v>3</v>
      </c>
      <c r="L11" s="73">
        <v>3</v>
      </c>
      <c r="M11" s="73">
        <f t="shared" si="5"/>
        <v>9</v>
      </c>
      <c r="N11" s="73" t="str">
        <f t="shared" si="6"/>
        <v>ALTA</v>
      </c>
      <c r="O11" s="76" t="s">
        <v>386</v>
      </c>
      <c r="P11" s="73" t="s">
        <v>241</v>
      </c>
      <c r="Q11" s="73">
        <v>15</v>
      </c>
      <c r="R11" s="73">
        <v>15</v>
      </c>
      <c r="S11" s="73">
        <v>15</v>
      </c>
      <c r="T11" s="73">
        <v>15</v>
      </c>
      <c r="U11" s="73">
        <v>15</v>
      </c>
      <c r="V11" s="73">
        <v>15</v>
      </c>
      <c r="W11" s="73">
        <v>10</v>
      </c>
      <c r="X11" s="73">
        <f t="shared" si="7"/>
        <v>100</v>
      </c>
      <c r="Y11" s="73" t="str">
        <f t="shared" ref="Y11:Z11" si="18">IF(X11&lt;=85,"DÉBIL",IF(AND(X11&gt;=86,X11&lt;=95),"MODERADO",IF(AND(X11&gt;=96),"FUERTE")))</f>
        <v>FUERTE</v>
      </c>
      <c r="Z11" s="73" t="str">
        <f t="shared" si="18"/>
        <v>FUERTE</v>
      </c>
      <c r="AA11" s="73" t="str">
        <f t="shared" si="9"/>
        <v>FUERTE</v>
      </c>
      <c r="AB11" s="73" t="str">
        <f t="shared" si="10"/>
        <v>NO</v>
      </c>
      <c r="AC11" s="73" t="s">
        <v>211</v>
      </c>
      <c r="AD11" s="73" t="s">
        <v>211</v>
      </c>
      <c r="AE11" s="73">
        <f t="shared" si="11"/>
        <v>1</v>
      </c>
      <c r="AF11" s="73">
        <f t="shared" si="12"/>
        <v>1</v>
      </c>
      <c r="AG11" s="73">
        <f t="shared" si="13"/>
        <v>1</v>
      </c>
      <c r="AH11" s="73" t="str">
        <f t="shared" si="14"/>
        <v>BAJA</v>
      </c>
      <c r="AI11" s="73" t="s">
        <v>387</v>
      </c>
      <c r="AJ11" s="76" t="s">
        <v>388</v>
      </c>
      <c r="AK11" s="81" t="s">
        <v>389</v>
      </c>
      <c r="AL11" s="76" t="s">
        <v>703</v>
      </c>
      <c r="AM11" s="76" t="s">
        <v>390</v>
      </c>
    </row>
    <row r="12" spans="1:39" ht="225" x14ac:dyDescent="0.2">
      <c r="A12" s="213"/>
      <c r="B12" s="214"/>
      <c r="C12" s="217"/>
      <c r="D12" s="217"/>
      <c r="E12" s="217"/>
      <c r="F12" s="74" t="s">
        <v>61</v>
      </c>
      <c r="G12" s="80" t="s">
        <v>234</v>
      </c>
      <c r="H12" s="74" t="s">
        <v>704</v>
      </c>
      <c r="I12" s="75" t="s">
        <v>391</v>
      </c>
      <c r="J12" s="74" t="s">
        <v>392</v>
      </c>
      <c r="K12" s="73">
        <v>2</v>
      </c>
      <c r="L12" s="73">
        <v>4</v>
      </c>
      <c r="M12" s="73">
        <f t="shared" si="5"/>
        <v>8</v>
      </c>
      <c r="N12" s="73" t="str">
        <f t="shared" si="6"/>
        <v>ALTA</v>
      </c>
      <c r="O12" s="76" t="s">
        <v>393</v>
      </c>
      <c r="P12" s="73" t="s">
        <v>241</v>
      </c>
      <c r="Q12" s="73">
        <v>15</v>
      </c>
      <c r="R12" s="73">
        <v>15</v>
      </c>
      <c r="S12" s="73">
        <v>15</v>
      </c>
      <c r="T12" s="73">
        <v>15</v>
      </c>
      <c r="U12" s="73">
        <v>15</v>
      </c>
      <c r="V12" s="73">
        <v>15</v>
      </c>
      <c r="W12" s="73">
        <v>10</v>
      </c>
      <c r="X12" s="73">
        <f t="shared" si="7"/>
        <v>100</v>
      </c>
      <c r="Y12" s="73" t="str">
        <f t="shared" ref="Y12:Z12" si="19">IF(X12&lt;=85,"DÉBIL",IF(AND(X12&gt;=86,X12&lt;=95),"MODERADO",IF(AND(X12&gt;=96),"FUERTE")))</f>
        <v>FUERTE</v>
      </c>
      <c r="Z12" s="73" t="str">
        <f t="shared" si="19"/>
        <v>FUERTE</v>
      </c>
      <c r="AA12" s="73" t="str">
        <f t="shared" si="9"/>
        <v>FUERTE</v>
      </c>
      <c r="AB12" s="73" t="str">
        <f t="shared" si="10"/>
        <v>NO</v>
      </c>
      <c r="AC12" s="73" t="s">
        <v>211</v>
      </c>
      <c r="AD12" s="73" t="s">
        <v>211</v>
      </c>
      <c r="AE12" s="73">
        <f t="shared" si="11"/>
        <v>0</v>
      </c>
      <c r="AF12" s="73">
        <f t="shared" si="12"/>
        <v>2</v>
      </c>
      <c r="AG12" s="73">
        <f t="shared" si="13"/>
        <v>0</v>
      </c>
      <c r="AH12" s="73" t="str">
        <f t="shared" si="14"/>
        <v>BAJA</v>
      </c>
      <c r="AI12" s="73" t="s">
        <v>394</v>
      </c>
      <c r="AJ12" s="76" t="s">
        <v>395</v>
      </c>
      <c r="AK12" s="81" t="s">
        <v>396</v>
      </c>
      <c r="AL12" s="76" t="s">
        <v>397</v>
      </c>
      <c r="AM12" s="76" t="s">
        <v>398</v>
      </c>
    </row>
    <row r="13" spans="1:39" ht="409.5" x14ac:dyDescent="0.2">
      <c r="A13" s="213"/>
      <c r="B13" s="212" t="s">
        <v>676</v>
      </c>
      <c r="C13" s="215" t="s">
        <v>433</v>
      </c>
      <c r="D13" s="215" t="s">
        <v>434</v>
      </c>
      <c r="E13" s="215" t="s">
        <v>749</v>
      </c>
      <c r="F13" s="74" t="s">
        <v>61</v>
      </c>
      <c r="G13" s="80" t="s">
        <v>232</v>
      </c>
      <c r="H13" s="74" t="s">
        <v>435</v>
      </c>
      <c r="I13" s="75" t="s">
        <v>436</v>
      </c>
      <c r="J13" s="74" t="s">
        <v>705</v>
      </c>
      <c r="K13" s="73">
        <v>3</v>
      </c>
      <c r="L13" s="73">
        <v>4</v>
      </c>
      <c r="M13" s="73">
        <f t="shared" si="5"/>
        <v>12</v>
      </c>
      <c r="N13" s="73" t="str">
        <f t="shared" si="6"/>
        <v>ALTA</v>
      </c>
      <c r="O13" s="76" t="s">
        <v>776</v>
      </c>
      <c r="P13" s="73" t="s">
        <v>241</v>
      </c>
      <c r="Q13" s="73">
        <v>15</v>
      </c>
      <c r="R13" s="73">
        <v>15</v>
      </c>
      <c r="S13" s="73">
        <v>15</v>
      </c>
      <c r="T13" s="73">
        <v>15</v>
      </c>
      <c r="U13" s="73">
        <v>15</v>
      </c>
      <c r="V13" s="73">
        <v>15</v>
      </c>
      <c r="W13" s="73">
        <v>15</v>
      </c>
      <c r="X13" s="73">
        <f t="shared" si="7"/>
        <v>105</v>
      </c>
      <c r="Y13" s="73" t="str">
        <f t="shared" ref="Y13:Z13" si="20">IF(X13&lt;=85,"DÉBIL",IF(AND(X13&gt;=86,X13&lt;=95),"MODERADO",IF(AND(X13&gt;=96),"FUERTE")))</f>
        <v>FUERTE</v>
      </c>
      <c r="Z13" s="73" t="str">
        <f t="shared" si="20"/>
        <v>FUERTE</v>
      </c>
      <c r="AA13" s="73" t="str">
        <f t="shared" si="9"/>
        <v>FUERTE</v>
      </c>
      <c r="AB13" s="73" t="str">
        <f t="shared" si="10"/>
        <v>NO</v>
      </c>
      <c r="AC13" s="73" t="s">
        <v>211</v>
      </c>
      <c r="AD13" s="73" t="s">
        <v>211</v>
      </c>
      <c r="AE13" s="73">
        <f t="shared" si="11"/>
        <v>1</v>
      </c>
      <c r="AF13" s="73">
        <f t="shared" si="12"/>
        <v>2</v>
      </c>
      <c r="AG13" s="73">
        <f t="shared" si="13"/>
        <v>2</v>
      </c>
      <c r="AH13" s="73" t="str">
        <f t="shared" si="14"/>
        <v>BAJA</v>
      </c>
      <c r="AI13" s="73" t="s">
        <v>706</v>
      </c>
      <c r="AJ13" s="76" t="s">
        <v>777</v>
      </c>
      <c r="AK13" s="81" t="s">
        <v>707</v>
      </c>
      <c r="AL13" s="76" t="s">
        <v>708</v>
      </c>
      <c r="AM13" s="76" t="s">
        <v>709</v>
      </c>
    </row>
    <row r="14" spans="1:39" ht="409.5" x14ac:dyDescent="0.2">
      <c r="A14" s="213"/>
      <c r="B14" s="213"/>
      <c r="C14" s="216"/>
      <c r="D14" s="216"/>
      <c r="E14" s="216"/>
      <c r="F14" s="74" t="s">
        <v>61</v>
      </c>
      <c r="G14" s="80" t="s">
        <v>232</v>
      </c>
      <c r="H14" s="74" t="s">
        <v>435</v>
      </c>
      <c r="I14" s="75" t="s">
        <v>437</v>
      </c>
      <c r="J14" s="74" t="s">
        <v>705</v>
      </c>
      <c r="K14" s="73">
        <v>3</v>
      </c>
      <c r="L14" s="73">
        <v>4</v>
      </c>
      <c r="M14" s="73">
        <f t="shared" si="5"/>
        <v>12</v>
      </c>
      <c r="N14" s="73" t="str">
        <f t="shared" si="6"/>
        <v>ALTA</v>
      </c>
      <c r="O14" s="76" t="s">
        <v>776</v>
      </c>
      <c r="P14" s="73" t="s">
        <v>241</v>
      </c>
      <c r="Q14" s="73">
        <v>15</v>
      </c>
      <c r="R14" s="73">
        <v>15</v>
      </c>
      <c r="S14" s="73">
        <v>15</v>
      </c>
      <c r="T14" s="73">
        <v>15</v>
      </c>
      <c r="U14" s="73">
        <v>15</v>
      </c>
      <c r="V14" s="73">
        <v>15</v>
      </c>
      <c r="W14" s="73">
        <v>15</v>
      </c>
      <c r="X14" s="73">
        <f t="shared" si="7"/>
        <v>105</v>
      </c>
      <c r="Y14" s="73" t="str">
        <f t="shared" ref="Y14:Z14" si="21">IF(X14&lt;=85,"DÉBIL",IF(AND(X14&gt;=86,X14&lt;=95),"MODERADO",IF(AND(X14&gt;=96),"FUERTE")))</f>
        <v>FUERTE</v>
      </c>
      <c r="Z14" s="73" t="str">
        <f t="shared" si="21"/>
        <v>FUERTE</v>
      </c>
      <c r="AA14" s="73" t="str">
        <f t="shared" si="9"/>
        <v>FUERTE</v>
      </c>
      <c r="AB14" s="73" t="str">
        <f t="shared" si="10"/>
        <v>NO</v>
      </c>
      <c r="AC14" s="73" t="s">
        <v>211</v>
      </c>
      <c r="AD14" s="73" t="s">
        <v>211</v>
      </c>
      <c r="AE14" s="73">
        <f t="shared" si="11"/>
        <v>1</v>
      </c>
      <c r="AF14" s="73">
        <f t="shared" si="12"/>
        <v>2</v>
      </c>
      <c r="AG14" s="73">
        <f t="shared" si="13"/>
        <v>2</v>
      </c>
      <c r="AH14" s="73" t="str">
        <f t="shared" si="14"/>
        <v>BAJA</v>
      </c>
      <c r="AI14" s="73" t="s">
        <v>706</v>
      </c>
      <c r="AJ14" s="76" t="s">
        <v>777</v>
      </c>
      <c r="AK14" s="81" t="s">
        <v>707</v>
      </c>
      <c r="AL14" s="76" t="s">
        <v>708</v>
      </c>
      <c r="AM14" s="76" t="s">
        <v>709</v>
      </c>
    </row>
    <row r="15" spans="1:39" ht="409.5" x14ac:dyDescent="0.2">
      <c r="A15" s="213"/>
      <c r="B15" s="213"/>
      <c r="C15" s="216"/>
      <c r="D15" s="216"/>
      <c r="E15" s="216"/>
      <c r="F15" s="74" t="s">
        <v>61</v>
      </c>
      <c r="G15" s="80" t="s">
        <v>234</v>
      </c>
      <c r="H15" s="74" t="s">
        <v>438</v>
      </c>
      <c r="I15" s="75" t="s">
        <v>710</v>
      </c>
      <c r="J15" s="74" t="s">
        <v>705</v>
      </c>
      <c r="K15" s="73">
        <v>2</v>
      </c>
      <c r="L15" s="73">
        <v>3</v>
      </c>
      <c r="M15" s="73">
        <f t="shared" si="5"/>
        <v>6</v>
      </c>
      <c r="N15" s="73" t="str">
        <f t="shared" si="6"/>
        <v>MODERADA</v>
      </c>
      <c r="O15" s="76" t="s">
        <v>711</v>
      </c>
      <c r="P15" s="73" t="s">
        <v>241</v>
      </c>
      <c r="Q15" s="73">
        <v>15</v>
      </c>
      <c r="R15" s="73">
        <v>15</v>
      </c>
      <c r="S15" s="73">
        <v>15</v>
      </c>
      <c r="T15" s="73">
        <v>15</v>
      </c>
      <c r="U15" s="73">
        <v>15</v>
      </c>
      <c r="V15" s="73">
        <v>15</v>
      </c>
      <c r="W15" s="73">
        <v>15</v>
      </c>
      <c r="X15" s="73">
        <f t="shared" si="7"/>
        <v>105</v>
      </c>
      <c r="Y15" s="73" t="str">
        <f t="shared" ref="Y15:Z15" si="22">IF(X15&lt;=85,"DÉBIL",IF(AND(X15&gt;=86,X15&lt;=95),"MODERADO",IF(AND(X15&gt;=96),"FUERTE")))</f>
        <v>FUERTE</v>
      </c>
      <c r="Z15" s="73" t="str">
        <f t="shared" si="22"/>
        <v>FUERTE</v>
      </c>
      <c r="AA15" s="73" t="str">
        <f t="shared" si="9"/>
        <v>FUERTE</v>
      </c>
      <c r="AB15" s="73" t="str">
        <f t="shared" si="10"/>
        <v>NO</v>
      </c>
      <c r="AC15" s="73" t="s">
        <v>211</v>
      </c>
      <c r="AD15" s="73" t="s">
        <v>213</v>
      </c>
      <c r="AE15" s="73">
        <f t="shared" si="11"/>
        <v>0</v>
      </c>
      <c r="AF15" s="73">
        <f t="shared" si="12"/>
        <v>3</v>
      </c>
      <c r="AG15" s="73">
        <f t="shared" si="13"/>
        <v>0</v>
      </c>
      <c r="AH15" s="73" t="str">
        <f t="shared" si="14"/>
        <v>BAJA</v>
      </c>
      <c r="AI15" s="73" t="s">
        <v>439</v>
      </c>
      <c r="AJ15" s="76" t="s">
        <v>712</v>
      </c>
      <c r="AK15" s="81" t="s">
        <v>378</v>
      </c>
      <c r="AL15" s="76" t="s">
        <v>713</v>
      </c>
      <c r="AM15" s="76" t="s">
        <v>778</v>
      </c>
    </row>
    <row r="16" spans="1:39" ht="315" x14ac:dyDescent="0.2">
      <c r="A16" s="213"/>
      <c r="B16" s="213"/>
      <c r="C16" s="216"/>
      <c r="D16" s="216"/>
      <c r="E16" s="216"/>
      <c r="F16" s="74" t="s">
        <v>61</v>
      </c>
      <c r="G16" s="80" t="s">
        <v>234</v>
      </c>
      <c r="H16" s="74" t="s">
        <v>779</v>
      </c>
      <c r="I16" s="75" t="s">
        <v>714</v>
      </c>
      <c r="J16" s="74" t="s">
        <v>780</v>
      </c>
      <c r="K16" s="73">
        <v>2</v>
      </c>
      <c r="L16" s="73">
        <v>4</v>
      </c>
      <c r="M16" s="73">
        <f t="shared" si="5"/>
        <v>8</v>
      </c>
      <c r="N16" s="73" t="str">
        <f t="shared" si="6"/>
        <v>ALTA</v>
      </c>
      <c r="O16" s="76" t="s">
        <v>781</v>
      </c>
      <c r="P16" s="73" t="s">
        <v>241</v>
      </c>
      <c r="Q16" s="73">
        <v>15</v>
      </c>
      <c r="R16" s="73">
        <v>15</v>
      </c>
      <c r="S16" s="73">
        <v>15</v>
      </c>
      <c r="T16" s="73">
        <v>15</v>
      </c>
      <c r="U16" s="73">
        <v>15</v>
      </c>
      <c r="V16" s="73">
        <v>15</v>
      </c>
      <c r="W16" s="73">
        <v>15</v>
      </c>
      <c r="X16" s="73">
        <f t="shared" si="7"/>
        <v>105</v>
      </c>
      <c r="Y16" s="73" t="str">
        <f t="shared" ref="Y16:Z16" si="23">IF(X16&lt;=85,"DÉBIL",IF(AND(X16&gt;=86,X16&lt;=95),"MODERADO",IF(AND(X16&gt;=96),"FUERTE")))</f>
        <v>FUERTE</v>
      </c>
      <c r="Z16" s="73" t="str">
        <f t="shared" si="23"/>
        <v>FUERTE</v>
      </c>
      <c r="AA16" s="73" t="str">
        <f t="shared" si="9"/>
        <v>FUERTE</v>
      </c>
      <c r="AB16" s="73" t="str">
        <f t="shared" si="10"/>
        <v>NO</v>
      </c>
      <c r="AC16" s="73" t="s">
        <v>211</v>
      </c>
      <c r="AD16" s="73" t="s">
        <v>213</v>
      </c>
      <c r="AE16" s="73">
        <f t="shared" si="11"/>
        <v>0</v>
      </c>
      <c r="AF16" s="73">
        <f t="shared" si="12"/>
        <v>4</v>
      </c>
      <c r="AG16" s="73">
        <f t="shared" si="13"/>
        <v>0</v>
      </c>
      <c r="AH16" s="73" t="str">
        <f t="shared" si="14"/>
        <v>BAJA</v>
      </c>
      <c r="AI16" s="73" t="s">
        <v>440</v>
      </c>
      <c r="AJ16" s="76" t="s">
        <v>782</v>
      </c>
      <c r="AK16" s="81" t="s">
        <v>378</v>
      </c>
      <c r="AL16" s="76" t="s">
        <v>715</v>
      </c>
      <c r="AM16" s="76" t="s">
        <v>441</v>
      </c>
    </row>
    <row r="17" spans="1:39" ht="225" x14ac:dyDescent="0.2">
      <c r="A17" s="213"/>
      <c r="B17" s="213"/>
      <c r="C17" s="216"/>
      <c r="D17" s="216"/>
      <c r="E17" s="216"/>
      <c r="F17" s="74" t="s">
        <v>61</v>
      </c>
      <c r="G17" s="80" t="s">
        <v>234</v>
      </c>
      <c r="H17" s="74" t="s">
        <v>783</v>
      </c>
      <c r="I17" s="75" t="s">
        <v>784</v>
      </c>
      <c r="J17" s="74" t="s">
        <v>754</v>
      </c>
      <c r="K17" s="73">
        <v>2</v>
      </c>
      <c r="L17" s="73">
        <v>3</v>
      </c>
      <c r="M17" s="73">
        <f t="shared" si="5"/>
        <v>6</v>
      </c>
      <c r="N17" s="73" t="str">
        <f t="shared" si="6"/>
        <v>MODERADA</v>
      </c>
      <c r="O17" s="76" t="s">
        <v>785</v>
      </c>
      <c r="P17" s="73" t="s">
        <v>241</v>
      </c>
      <c r="Q17" s="73">
        <v>15</v>
      </c>
      <c r="R17" s="73">
        <v>15</v>
      </c>
      <c r="S17" s="73">
        <v>15</v>
      </c>
      <c r="T17" s="73">
        <v>15</v>
      </c>
      <c r="U17" s="73">
        <v>15</v>
      </c>
      <c r="V17" s="73">
        <v>15</v>
      </c>
      <c r="W17" s="73">
        <v>15</v>
      </c>
      <c r="X17" s="73">
        <f t="shared" si="7"/>
        <v>105</v>
      </c>
      <c r="Y17" s="73" t="str">
        <f t="shared" ref="Y17:Z17" si="24">IF(X17&lt;=85,"DÉBIL",IF(AND(X17&gt;=86,X17&lt;=95),"MODERADO",IF(AND(X17&gt;=96),"FUERTE")))</f>
        <v>FUERTE</v>
      </c>
      <c r="Z17" s="73" t="str">
        <f t="shared" si="24"/>
        <v>FUERTE</v>
      </c>
      <c r="AA17" s="73" t="str">
        <f t="shared" si="9"/>
        <v>FUERTE</v>
      </c>
      <c r="AB17" s="73" t="str">
        <f t="shared" si="10"/>
        <v>NO</v>
      </c>
      <c r="AC17" s="73" t="s">
        <v>211</v>
      </c>
      <c r="AD17" s="73" t="s">
        <v>211</v>
      </c>
      <c r="AE17" s="73">
        <f t="shared" si="11"/>
        <v>0</v>
      </c>
      <c r="AF17" s="73">
        <f t="shared" si="12"/>
        <v>1</v>
      </c>
      <c r="AG17" s="73">
        <f t="shared" si="13"/>
        <v>0</v>
      </c>
      <c r="AH17" s="73" t="str">
        <f t="shared" si="14"/>
        <v>BAJA</v>
      </c>
      <c r="AI17" s="73" t="s">
        <v>750</v>
      </c>
      <c r="AJ17" s="76" t="s">
        <v>751</v>
      </c>
      <c r="AK17" s="73" t="s">
        <v>378</v>
      </c>
      <c r="AL17" s="76" t="s">
        <v>752</v>
      </c>
      <c r="AM17" s="76" t="s">
        <v>716</v>
      </c>
    </row>
    <row r="18" spans="1:39" ht="180" x14ac:dyDescent="0.2">
      <c r="A18" s="213"/>
      <c r="B18" s="213"/>
      <c r="C18" s="216"/>
      <c r="D18" s="216"/>
      <c r="E18" s="216"/>
      <c r="F18" s="74" t="s">
        <v>61</v>
      </c>
      <c r="G18" s="80" t="s">
        <v>234</v>
      </c>
      <c r="H18" s="74" t="s">
        <v>717</v>
      </c>
      <c r="I18" s="75" t="s">
        <v>753</v>
      </c>
      <c r="J18" s="74" t="s">
        <v>754</v>
      </c>
      <c r="K18" s="73">
        <v>2</v>
      </c>
      <c r="L18" s="73">
        <v>3</v>
      </c>
      <c r="M18" s="73">
        <f t="shared" si="5"/>
        <v>6</v>
      </c>
      <c r="N18" s="73" t="str">
        <f t="shared" si="6"/>
        <v>MODERADA</v>
      </c>
      <c r="O18" s="76" t="s">
        <v>755</v>
      </c>
      <c r="P18" s="73" t="s">
        <v>241</v>
      </c>
      <c r="Q18" s="73">
        <v>15</v>
      </c>
      <c r="R18" s="73">
        <v>15</v>
      </c>
      <c r="S18" s="73">
        <v>15</v>
      </c>
      <c r="T18" s="73">
        <v>15</v>
      </c>
      <c r="U18" s="73">
        <v>15</v>
      </c>
      <c r="V18" s="73">
        <v>15</v>
      </c>
      <c r="W18" s="73">
        <v>15</v>
      </c>
      <c r="X18" s="73">
        <f t="shared" si="7"/>
        <v>105</v>
      </c>
      <c r="Y18" s="73" t="str">
        <f t="shared" ref="Y18:Z18" si="25">IF(X18&lt;=85,"DÉBIL",IF(AND(X18&gt;=86,X18&lt;=95),"MODERADO",IF(AND(X18&gt;=96),"FUERTE")))</f>
        <v>FUERTE</v>
      </c>
      <c r="Z18" s="73" t="str">
        <f t="shared" si="25"/>
        <v>FUERTE</v>
      </c>
      <c r="AA18" s="73" t="str">
        <f t="shared" si="9"/>
        <v>FUERTE</v>
      </c>
      <c r="AB18" s="73" t="str">
        <f t="shared" si="10"/>
        <v>NO</v>
      </c>
      <c r="AC18" s="73" t="s">
        <v>211</v>
      </c>
      <c r="AD18" s="73" t="s">
        <v>211</v>
      </c>
      <c r="AE18" s="73">
        <f t="shared" si="11"/>
        <v>0</v>
      </c>
      <c r="AF18" s="73">
        <f t="shared" si="12"/>
        <v>1</v>
      </c>
      <c r="AG18" s="73">
        <f t="shared" si="13"/>
        <v>0</v>
      </c>
      <c r="AH18" s="73" t="str">
        <f t="shared" si="14"/>
        <v>BAJA</v>
      </c>
      <c r="AI18" s="73" t="s">
        <v>718</v>
      </c>
      <c r="AJ18" s="76" t="s">
        <v>756</v>
      </c>
      <c r="AK18" s="73" t="s">
        <v>378</v>
      </c>
      <c r="AL18" s="76" t="s">
        <v>757</v>
      </c>
      <c r="AM18" s="76" t="s">
        <v>758</v>
      </c>
    </row>
    <row r="19" spans="1:39" ht="360" x14ac:dyDescent="0.2">
      <c r="A19" s="213"/>
      <c r="B19" s="213"/>
      <c r="C19" s="216"/>
      <c r="D19" s="216"/>
      <c r="E19" s="216"/>
      <c r="F19" s="74" t="s">
        <v>61</v>
      </c>
      <c r="G19" s="80" t="s">
        <v>234</v>
      </c>
      <c r="H19" s="74" t="s">
        <v>442</v>
      </c>
      <c r="I19" s="75" t="s">
        <v>719</v>
      </c>
      <c r="J19" s="74" t="s">
        <v>759</v>
      </c>
      <c r="K19" s="73">
        <v>2</v>
      </c>
      <c r="L19" s="73">
        <v>4</v>
      </c>
      <c r="M19" s="73">
        <f t="shared" si="5"/>
        <v>8</v>
      </c>
      <c r="N19" s="73" t="str">
        <f t="shared" si="6"/>
        <v>ALTA</v>
      </c>
      <c r="O19" s="76" t="s">
        <v>760</v>
      </c>
      <c r="P19" s="73" t="s">
        <v>241</v>
      </c>
      <c r="Q19" s="73">
        <v>15</v>
      </c>
      <c r="R19" s="73">
        <v>15</v>
      </c>
      <c r="S19" s="73">
        <v>15</v>
      </c>
      <c r="T19" s="73">
        <v>15</v>
      </c>
      <c r="U19" s="73">
        <v>15</v>
      </c>
      <c r="V19" s="73">
        <v>15</v>
      </c>
      <c r="W19" s="73">
        <v>15</v>
      </c>
      <c r="X19" s="73">
        <f t="shared" si="7"/>
        <v>105</v>
      </c>
      <c r="Y19" s="73" t="str">
        <f t="shared" ref="Y19:Z19" si="26">IF(X19&lt;=85,"DÉBIL",IF(AND(X19&gt;=86,X19&lt;=95),"MODERADO",IF(AND(X19&gt;=96),"FUERTE")))</f>
        <v>FUERTE</v>
      </c>
      <c r="Z19" s="73" t="str">
        <f t="shared" si="26"/>
        <v>FUERTE</v>
      </c>
      <c r="AA19" s="73" t="str">
        <f t="shared" si="9"/>
        <v>FUERTE</v>
      </c>
      <c r="AB19" s="73" t="str">
        <f t="shared" si="10"/>
        <v>NO</v>
      </c>
      <c r="AC19" s="73" t="s">
        <v>211</v>
      </c>
      <c r="AD19" s="73" t="s">
        <v>211</v>
      </c>
      <c r="AE19" s="73">
        <f t="shared" si="11"/>
        <v>0</v>
      </c>
      <c r="AF19" s="73">
        <f t="shared" si="12"/>
        <v>2</v>
      </c>
      <c r="AG19" s="73">
        <f t="shared" si="13"/>
        <v>0</v>
      </c>
      <c r="AH19" s="73" t="str">
        <f t="shared" si="14"/>
        <v>BAJA</v>
      </c>
      <c r="AI19" s="73" t="s">
        <v>720</v>
      </c>
      <c r="AJ19" s="76" t="s">
        <v>761</v>
      </c>
      <c r="AK19" s="81" t="s">
        <v>721</v>
      </c>
      <c r="AL19" s="76" t="s">
        <v>762</v>
      </c>
      <c r="AM19" s="76" t="s">
        <v>722</v>
      </c>
    </row>
    <row r="20" spans="1:39" ht="225" x14ac:dyDescent="0.2">
      <c r="A20" s="213"/>
      <c r="B20" s="213"/>
      <c r="C20" s="216"/>
      <c r="D20" s="216"/>
      <c r="E20" s="216"/>
      <c r="F20" s="74" t="s">
        <v>61</v>
      </c>
      <c r="G20" s="80" t="s">
        <v>234</v>
      </c>
      <c r="H20" s="74" t="s">
        <v>763</v>
      </c>
      <c r="I20" s="75" t="s">
        <v>764</v>
      </c>
      <c r="J20" s="74" t="s">
        <v>723</v>
      </c>
      <c r="K20" s="73">
        <v>2</v>
      </c>
      <c r="L20" s="73">
        <v>4</v>
      </c>
      <c r="M20" s="73">
        <f t="shared" si="5"/>
        <v>8</v>
      </c>
      <c r="N20" s="73" t="str">
        <f t="shared" si="6"/>
        <v>ALTA</v>
      </c>
      <c r="O20" s="76" t="s">
        <v>765</v>
      </c>
      <c r="P20" s="73" t="s">
        <v>241</v>
      </c>
      <c r="Q20" s="73">
        <v>15</v>
      </c>
      <c r="R20" s="73">
        <v>15</v>
      </c>
      <c r="S20" s="73">
        <v>15</v>
      </c>
      <c r="T20" s="73">
        <v>15</v>
      </c>
      <c r="U20" s="73">
        <v>15</v>
      </c>
      <c r="V20" s="73">
        <v>15</v>
      </c>
      <c r="W20" s="73">
        <v>15</v>
      </c>
      <c r="X20" s="73">
        <f t="shared" si="7"/>
        <v>105</v>
      </c>
      <c r="Y20" s="73" t="str">
        <f t="shared" ref="Y20:Z20" si="27">IF(X20&lt;=85,"DÉBIL",IF(AND(X20&gt;=86,X20&lt;=95),"MODERADO",IF(AND(X20&gt;=96),"FUERTE")))</f>
        <v>FUERTE</v>
      </c>
      <c r="Z20" s="73" t="str">
        <f t="shared" si="27"/>
        <v>FUERTE</v>
      </c>
      <c r="AA20" s="73" t="str">
        <f t="shared" si="9"/>
        <v>FUERTE</v>
      </c>
      <c r="AB20" s="73" t="str">
        <f t="shared" si="10"/>
        <v>NO</v>
      </c>
      <c r="AC20" s="73" t="s">
        <v>211</v>
      </c>
      <c r="AD20" s="73" t="s">
        <v>211</v>
      </c>
      <c r="AE20" s="73">
        <f t="shared" si="11"/>
        <v>0</v>
      </c>
      <c r="AF20" s="73">
        <f t="shared" si="12"/>
        <v>2</v>
      </c>
      <c r="AG20" s="73">
        <f t="shared" si="13"/>
        <v>0</v>
      </c>
      <c r="AH20" s="73" t="str">
        <f t="shared" si="14"/>
        <v>BAJA</v>
      </c>
      <c r="AI20" s="73" t="s">
        <v>724</v>
      </c>
      <c r="AJ20" s="76" t="s">
        <v>766</v>
      </c>
      <c r="AK20" s="73" t="s">
        <v>767</v>
      </c>
      <c r="AL20" s="76" t="s">
        <v>768</v>
      </c>
      <c r="AM20" s="76" t="s">
        <v>725</v>
      </c>
    </row>
    <row r="21" spans="1:39" ht="150" x14ac:dyDescent="0.2">
      <c r="A21" s="213"/>
      <c r="B21" s="213"/>
      <c r="C21" s="216"/>
      <c r="D21" s="216"/>
      <c r="E21" s="216"/>
      <c r="F21" s="74" t="s">
        <v>61</v>
      </c>
      <c r="G21" s="80" t="s">
        <v>234</v>
      </c>
      <c r="H21" s="74" t="s">
        <v>769</v>
      </c>
      <c r="I21" s="75" t="s">
        <v>770</v>
      </c>
      <c r="J21" s="74" t="s">
        <v>771</v>
      </c>
      <c r="K21" s="73">
        <v>2</v>
      </c>
      <c r="L21" s="73">
        <v>3</v>
      </c>
      <c r="M21" s="73">
        <f t="shared" si="5"/>
        <v>6</v>
      </c>
      <c r="N21" s="73" t="str">
        <f t="shared" si="6"/>
        <v>MODERADA</v>
      </c>
      <c r="O21" s="76" t="s">
        <v>772</v>
      </c>
      <c r="P21" s="73" t="s">
        <v>241</v>
      </c>
      <c r="Q21" s="73">
        <v>15</v>
      </c>
      <c r="R21" s="73">
        <v>15</v>
      </c>
      <c r="S21" s="73">
        <v>15</v>
      </c>
      <c r="T21" s="73">
        <v>15</v>
      </c>
      <c r="U21" s="73">
        <v>15</v>
      </c>
      <c r="V21" s="73">
        <v>15</v>
      </c>
      <c r="W21" s="73">
        <v>15</v>
      </c>
      <c r="X21" s="73">
        <f t="shared" si="7"/>
        <v>105</v>
      </c>
      <c r="Y21" s="73" t="str">
        <f t="shared" ref="Y21:Z21" si="28">IF(X21&lt;=85,"DÉBIL",IF(AND(X21&gt;=86,X21&lt;=95),"MODERADO",IF(AND(X21&gt;=96),"FUERTE")))</f>
        <v>FUERTE</v>
      </c>
      <c r="Z21" s="73" t="str">
        <f t="shared" si="28"/>
        <v>FUERTE</v>
      </c>
      <c r="AA21" s="73" t="str">
        <f t="shared" si="9"/>
        <v>FUERTE</v>
      </c>
      <c r="AB21" s="73" t="str">
        <f t="shared" si="10"/>
        <v>NO</v>
      </c>
      <c r="AC21" s="73" t="s">
        <v>211</v>
      </c>
      <c r="AD21" s="73" t="s">
        <v>213</v>
      </c>
      <c r="AE21" s="73">
        <f t="shared" si="11"/>
        <v>0</v>
      </c>
      <c r="AF21" s="73">
        <f t="shared" si="12"/>
        <v>3</v>
      </c>
      <c r="AG21" s="73">
        <f t="shared" si="13"/>
        <v>0</v>
      </c>
      <c r="AH21" s="73" t="str">
        <f t="shared" si="14"/>
        <v>BAJA</v>
      </c>
      <c r="AI21" s="73" t="s">
        <v>726</v>
      </c>
      <c r="AJ21" s="76" t="s">
        <v>773</v>
      </c>
      <c r="AK21" s="73" t="s">
        <v>727</v>
      </c>
      <c r="AL21" s="76" t="s">
        <v>774</v>
      </c>
      <c r="AM21" s="76" t="s">
        <v>775</v>
      </c>
    </row>
    <row r="22" spans="1:39" ht="285" x14ac:dyDescent="0.2">
      <c r="A22" s="213"/>
      <c r="B22" s="234" t="s">
        <v>443</v>
      </c>
      <c r="C22" s="235" t="s">
        <v>444</v>
      </c>
      <c r="D22" s="235" t="s">
        <v>445</v>
      </c>
      <c r="E22" s="235" t="s">
        <v>446</v>
      </c>
      <c r="F22" s="82" t="s">
        <v>61</v>
      </c>
      <c r="G22" s="83" t="s">
        <v>232</v>
      </c>
      <c r="H22" s="84" t="s">
        <v>435</v>
      </c>
      <c r="I22" s="85" t="s">
        <v>447</v>
      </c>
      <c r="J22" s="84" t="s">
        <v>728</v>
      </c>
      <c r="K22" s="86">
        <v>3</v>
      </c>
      <c r="L22" s="86">
        <v>4</v>
      </c>
      <c r="M22" s="73">
        <f t="shared" si="5"/>
        <v>12</v>
      </c>
      <c r="N22" s="73" t="str">
        <f t="shared" si="6"/>
        <v>ALTA</v>
      </c>
      <c r="O22" s="87" t="s">
        <v>729</v>
      </c>
      <c r="P22" s="86" t="s">
        <v>241</v>
      </c>
      <c r="Q22" s="86">
        <v>15</v>
      </c>
      <c r="R22" s="86">
        <v>15</v>
      </c>
      <c r="S22" s="86">
        <v>15</v>
      </c>
      <c r="T22" s="86">
        <v>15</v>
      </c>
      <c r="U22" s="86">
        <v>15</v>
      </c>
      <c r="V22" s="86">
        <v>15</v>
      </c>
      <c r="W22" s="86">
        <v>10</v>
      </c>
      <c r="X22" s="73">
        <f t="shared" si="7"/>
        <v>100</v>
      </c>
      <c r="Y22" s="73" t="str">
        <f t="shared" ref="Y22:Z22" si="29">IF(X22&lt;=85,"DÉBIL",IF(AND(X22&gt;=86,X22&lt;=95),"MODERADO",IF(AND(X22&gt;=96),"FUERTE")))</f>
        <v>FUERTE</v>
      </c>
      <c r="Z22" s="73" t="str">
        <f t="shared" si="29"/>
        <v>FUERTE</v>
      </c>
      <c r="AA22" s="73" t="str">
        <f t="shared" si="9"/>
        <v>FUERTE</v>
      </c>
      <c r="AB22" s="73" t="str">
        <f t="shared" si="10"/>
        <v>NO</v>
      </c>
      <c r="AC22" s="73" t="s">
        <v>211</v>
      </c>
      <c r="AD22" s="73" t="s">
        <v>211</v>
      </c>
      <c r="AE22" s="73">
        <f t="shared" si="11"/>
        <v>1</v>
      </c>
      <c r="AF22" s="73">
        <f t="shared" si="12"/>
        <v>2</v>
      </c>
      <c r="AG22" s="73">
        <f t="shared" si="13"/>
        <v>2</v>
      </c>
      <c r="AH22" s="73" t="str">
        <f t="shared" si="14"/>
        <v>BAJA</v>
      </c>
      <c r="AI22" s="86" t="s">
        <v>730</v>
      </c>
      <c r="AJ22" s="87" t="s">
        <v>731</v>
      </c>
      <c r="AK22" s="84" t="s">
        <v>732</v>
      </c>
      <c r="AL22" s="87" t="s">
        <v>733</v>
      </c>
      <c r="AM22" s="87" t="s">
        <v>734</v>
      </c>
    </row>
    <row r="23" spans="1:39" ht="285" x14ac:dyDescent="0.2">
      <c r="A23" s="213"/>
      <c r="B23" s="234"/>
      <c r="C23" s="235"/>
      <c r="D23" s="235"/>
      <c r="E23" s="235"/>
      <c r="F23" s="82" t="s">
        <v>61</v>
      </c>
      <c r="G23" s="83" t="s">
        <v>234</v>
      </c>
      <c r="H23" s="84" t="s">
        <v>435</v>
      </c>
      <c r="I23" s="85" t="s">
        <v>448</v>
      </c>
      <c r="J23" s="84" t="s">
        <v>728</v>
      </c>
      <c r="K23" s="86">
        <v>3</v>
      </c>
      <c r="L23" s="86">
        <v>3</v>
      </c>
      <c r="M23" s="73">
        <f t="shared" si="5"/>
        <v>9</v>
      </c>
      <c r="N23" s="73" t="str">
        <f t="shared" si="6"/>
        <v>ALTA</v>
      </c>
      <c r="O23" s="87" t="s">
        <v>735</v>
      </c>
      <c r="P23" s="86" t="s">
        <v>241</v>
      </c>
      <c r="Q23" s="86">
        <v>15</v>
      </c>
      <c r="R23" s="86">
        <v>15</v>
      </c>
      <c r="S23" s="86">
        <v>15</v>
      </c>
      <c r="T23" s="86">
        <v>15</v>
      </c>
      <c r="U23" s="86">
        <v>15</v>
      </c>
      <c r="V23" s="86">
        <v>15</v>
      </c>
      <c r="W23" s="86">
        <v>10</v>
      </c>
      <c r="X23" s="73">
        <f t="shared" si="7"/>
        <v>100</v>
      </c>
      <c r="Y23" s="73" t="str">
        <f t="shared" ref="Y23:Z23" si="30">IF(X23&lt;=85,"DÉBIL",IF(AND(X23&gt;=86,X23&lt;=95),"MODERADO",IF(AND(X23&gt;=96),"FUERTE")))</f>
        <v>FUERTE</v>
      </c>
      <c r="Z23" s="73" t="str">
        <f t="shared" si="30"/>
        <v>FUERTE</v>
      </c>
      <c r="AA23" s="73" t="str">
        <f t="shared" si="9"/>
        <v>FUERTE</v>
      </c>
      <c r="AB23" s="73" t="str">
        <f t="shared" si="10"/>
        <v>NO</v>
      </c>
      <c r="AC23" s="73" t="s">
        <v>211</v>
      </c>
      <c r="AD23" s="73" t="s">
        <v>211</v>
      </c>
      <c r="AE23" s="73">
        <f t="shared" si="11"/>
        <v>1</v>
      </c>
      <c r="AF23" s="73">
        <f t="shared" si="12"/>
        <v>1</v>
      </c>
      <c r="AG23" s="73">
        <f t="shared" si="13"/>
        <v>1</v>
      </c>
      <c r="AH23" s="73" t="str">
        <f t="shared" si="14"/>
        <v>BAJA</v>
      </c>
      <c r="AI23" s="86" t="s">
        <v>730</v>
      </c>
      <c r="AJ23" s="87" t="s">
        <v>731</v>
      </c>
      <c r="AK23" s="84" t="s">
        <v>732</v>
      </c>
      <c r="AL23" s="87" t="s">
        <v>733</v>
      </c>
      <c r="AM23" s="87" t="s">
        <v>734</v>
      </c>
    </row>
    <row r="24" spans="1:39" ht="285" x14ac:dyDescent="0.2">
      <c r="A24" s="213"/>
      <c r="B24" s="234"/>
      <c r="C24" s="235"/>
      <c r="D24" s="235"/>
      <c r="E24" s="235"/>
      <c r="F24" s="82" t="s">
        <v>61</v>
      </c>
      <c r="G24" s="83" t="s">
        <v>234</v>
      </c>
      <c r="H24" s="84" t="s">
        <v>736</v>
      </c>
      <c r="I24" s="85" t="s">
        <v>737</v>
      </c>
      <c r="J24" s="84" t="s">
        <v>728</v>
      </c>
      <c r="K24" s="86">
        <v>3</v>
      </c>
      <c r="L24" s="86">
        <v>2</v>
      </c>
      <c r="M24" s="73">
        <f t="shared" si="5"/>
        <v>6</v>
      </c>
      <c r="N24" s="73" t="str">
        <f t="shared" si="6"/>
        <v>MODERADA</v>
      </c>
      <c r="O24" s="87" t="s">
        <v>738</v>
      </c>
      <c r="P24" s="86" t="s">
        <v>241</v>
      </c>
      <c r="Q24" s="86">
        <v>15</v>
      </c>
      <c r="R24" s="86">
        <v>15</v>
      </c>
      <c r="S24" s="86">
        <v>15</v>
      </c>
      <c r="T24" s="86">
        <v>15</v>
      </c>
      <c r="U24" s="86">
        <v>15</v>
      </c>
      <c r="V24" s="86">
        <v>15</v>
      </c>
      <c r="W24" s="86">
        <v>10</v>
      </c>
      <c r="X24" s="73">
        <f t="shared" si="7"/>
        <v>100</v>
      </c>
      <c r="Y24" s="73" t="str">
        <f t="shared" ref="Y24:Z24" si="31">IF(X24&lt;=85,"DÉBIL",IF(AND(X24&gt;=86,X24&lt;=95),"MODERADO",IF(AND(X24&gt;=96),"FUERTE")))</f>
        <v>FUERTE</v>
      </c>
      <c r="Z24" s="73" t="str">
        <f t="shared" si="31"/>
        <v>FUERTE</v>
      </c>
      <c r="AA24" s="73" t="str">
        <f t="shared" si="9"/>
        <v>FUERTE</v>
      </c>
      <c r="AB24" s="73" t="str">
        <f t="shared" si="10"/>
        <v>NO</v>
      </c>
      <c r="AC24" s="73" t="s">
        <v>211</v>
      </c>
      <c r="AD24" s="73" t="s">
        <v>211</v>
      </c>
      <c r="AE24" s="73">
        <f t="shared" si="11"/>
        <v>1</v>
      </c>
      <c r="AF24" s="73">
        <f t="shared" si="12"/>
        <v>0</v>
      </c>
      <c r="AG24" s="73">
        <f t="shared" si="13"/>
        <v>0</v>
      </c>
      <c r="AH24" s="73" t="str">
        <f t="shared" si="14"/>
        <v>BAJA</v>
      </c>
      <c r="AI24" s="86" t="s">
        <v>730</v>
      </c>
      <c r="AJ24" s="87" t="s">
        <v>731</v>
      </c>
      <c r="AK24" s="84" t="s">
        <v>732</v>
      </c>
      <c r="AL24" s="87" t="s">
        <v>733</v>
      </c>
      <c r="AM24" s="87" t="s">
        <v>734</v>
      </c>
    </row>
    <row r="25" spans="1:39" ht="409.5" x14ac:dyDescent="0.2">
      <c r="A25" s="213"/>
      <c r="B25" s="212" t="s">
        <v>399</v>
      </c>
      <c r="C25" s="215" t="s">
        <v>400</v>
      </c>
      <c r="D25" s="215" t="s">
        <v>401</v>
      </c>
      <c r="E25" s="215" t="s">
        <v>402</v>
      </c>
      <c r="F25" s="74" t="s">
        <v>61</v>
      </c>
      <c r="G25" s="80" t="s">
        <v>232</v>
      </c>
      <c r="H25" s="74" t="s">
        <v>403</v>
      </c>
      <c r="I25" s="75" t="s">
        <v>404</v>
      </c>
      <c r="J25" s="74" t="s">
        <v>405</v>
      </c>
      <c r="K25" s="73">
        <v>2</v>
      </c>
      <c r="L25" s="73">
        <v>4</v>
      </c>
      <c r="M25" s="73">
        <f t="shared" si="5"/>
        <v>8</v>
      </c>
      <c r="N25" s="73" t="str">
        <f t="shared" si="6"/>
        <v>ALTA</v>
      </c>
      <c r="O25" s="76" t="s">
        <v>406</v>
      </c>
      <c r="P25" s="73" t="s">
        <v>241</v>
      </c>
      <c r="Q25" s="73">
        <v>15</v>
      </c>
      <c r="R25" s="73">
        <v>15</v>
      </c>
      <c r="S25" s="73">
        <v>15</v>
      </c>
      <c r="T25" s="73">
        <v>15</v>
      </c>
      <c r="U25" s="73">
        <v>15</v>
      </c>
      <c r="V25" s="73">
        <v>15</v>
      </c>
      <c r="W25" s="73">
        <v>10</v>
      </c>
      <c r="X25" s="73">
        <f t="shared" si="7"/>
        <v>100</v>
      </c>
      <c r="Y25" s="73" t="str">
        <f t="shared" ref="Y25:Z25" si="32">IF(X25&lt;=85,"DÉBIL",IF(AND(X25&gt;=86,X25&lt;=95),"MODERADO",IF(AND(X25&gt;=96),"FUERTE")))</f>
        <v>FUERTE</v>
      </c>
      <c r="Z25" s="73" t="str">
        <f t="shared" si="32"/>
        <v>FUERTE</v>
      </c>
      <c r="AA25" s="73" t="str">
        <f t="shared" si="9"/>
        <v>FUERTE</v>
      </c>
      <c r="AB25" s="73" t="str">
        <f t="shared" si="10"/>
        <v>NO</v>
      </c>
      <c r="AC25" s="73" t="s">
        <v>211</v>
      </c>
      <c r="AD25" s="73" t="s">
        <v>211</v>
      </c>
      <c r="AE25" s="73">
        <f t="shared" si="11"/>
        <v>0</v>
      </c>
      <c r="AF25" s="73">
        <f t="shared" si="12"/>
        <v>2</v>
      </c>
      <c r="AG25" s="73">
        <f t="shared" si="13"/>
        <v>0</v>
      </c>
      <c r="AH25" s="73" t="str">
        <f t="shared" si="14"/>
        <v>BAJA</v>
      </c>
      <c r="AI25" s="73" t="s">
        <v>407</v>
      </c>
      <c r="AJ25" s="76" t="s">
        <v>408</v>
      </c>
      <c r="AK25" s="81" t="s">
        <v>409</v>
      </c>
      <c r="AL25" s="76" t="s">
        <v>410</v>
      </c>
      <c r="AM25" s="76" t="s">
        <v>411</v>
      </c>
    </row>
    <row r="26" spans="1:39" ht="409.5" x14ac:dyDescent="0.2">
      <c r="A26" s="213"/>
      <c r="B26" s="213"/>
      <c r="C26" s="216"/>
      <c r="D26" s="216"/>
      <c r="E26" s="216"/>
      <c r="F26" s="74" t="s">
        <v>61</v>
      </c>
      <c r="G26" s="80" t="s">
        <v>232</v>
      </c>
      <c r="H26" s="74" t="s">
        <v>403</v>
      </c>
      <c r="I26" s="75" t="s">
        <v>412</v>
      </c>
      <c r="J26" s="74" t="s">
        <v>405</v>
      </c>
      <c r="K26" s="73">
        <v>3</v>
      </c>
      <c r="L26" s="73">
        <v>5</v>
      </c>
      <c r="M26" s="73">
        <f t="shared" si="5"/>
        <v>15</v>
      </c>
      <c r="N26" s="73" t="str">
        <f t="shared" si="6"/>
        <v>EXTREMA</v>
      </c>
      <c r="O26" s="76" t="s">
        <v>413</v>
      </c>
      <c r="P26" s="73" t="s">
        <v>241</v>
      </c>
      <c r="Q26" s="73">
        <v>15</v>
      </c>
      <c r="R26" s="73">
        <v>15</v>
      </c>
      <c r="S26" s="73">
        <v>15</v>
      </c>
      <c r="T26" s="73">
        <v>15</v>
      </c>
      <c r="U26" s="73">
        <v>15</v>
      </c>
      <c r="V26" s="73">
        <v>15</v>
      </c>
      <c r="W26" s="73">
        <v>10</v>
      </c>
      <c r="X26" s="73">
        <f t="shared" si="7"/>
        <v>100</v>
      </c>
      <c r="Y26" s="73" t="str">
        <f t="shared" ref="Y26:Z26" si="33">IF(X26&lt;=85,"DÉBIL",IF(AND(X26&gt;=86,X26&lt;=95),"MODERADO",IF(AND(X26&gt;=96),"FUERTE")))</f>
        <v>FUERTE</v>
      </c>
      <c r="Z26" s="73" t="str">
        <f t="shared" si="33"/>
        <v>FUERTE</v>
      </c>
      <c r="AA26" s="73" t="str">
        <f t="shared" si="9"/>
        <v>FUERTE</v>
      </c>
      <c r="AB26" s="73" t="str">
        <f t="shared" si="10"/>
        <v>NO</v>
      </c>
      <c r="AC26" s="73" t="s">
        <v>211</v>
      </c>
      <c r="AD26" s="73" t="s">
        <v>211</v>
      </c>
      <c r="AE26" s="73">
        <f t="shared" si="11"/>
        <v>1</v>
      </c>
      <c r="AF26" s="73">
        <f t="shared" si="12"/>
        <v>3</v>
      </c>
      <c r="AG26" s="73">
        <f t="shared" si="13"/>
        <v>3</v>
      </c>
      <c r="AH26" s="73" t="str">
        <f t="shared" si="14"/>
        <v>BAJA</v>
      </c>
      <c r="AI26" s="73" t="s">
        <v>414</v>
      </c>
      <c r="AJ26" s="76" t="s">
        <v>415</v>
      </c>
      <c r="AK26" s="81" t="s">
        <v>409</v>
      </c>
      <c r="AL26" s="76" t="s">
        <v>416</v>
      </c>
      <c r="AM26" s="76" t="s">
        <v>417</v>
      </c>
    </row>
    <row r="27" spans="1:39" ht="150" x14ac:dyDescent="0.2">
      <c r="A27" s="213"/>
      <c r="B27" s="213"/>
      <c r="C27" s="216"/>
      <c r="D27" s="216"/>
      <c r="E27" s="216"/>
      <c r="F27" s="74" t="s">
        <v>61</v>
      </c>
      <c r="G27" s="80" t="s">
        <v>234</v>
      </c>
      <c r="H27" s="74" t="s">
        <v>418</v>
      </c>
      <c r="I27" s="75" t="s">
        <v>419</v>
      </c>
      <c r="J27" s="74" t="s">
        <v>420</v>
      </c>
      <c r="K27" s="73">
        <v>2</v>
      </c>
      <c r="L27" s="73">
        <v>4</v>
      </c>
      <c r="M27" s="73">
        <f t="shared" si="5"/>
        <v>8</v>
      </c>
      <c r="N27" s="73" t="str">
        <f t="shared" si="6"/>
        <v>ALTA</v>
      </c>
      <c r="O27" s="76" t="s">
        <v>421</v>
      </c>
      <c r="P27" s="73" t="s">
        <v>241</v>
      </c>
      <c r="Q27" s="73">
        <v>15</v>
      </c>
      <c r="R27" s="73">
        <v>15</v>
      </c>
      <c r="S27" s="73">
        <v>15</v>
      </c>
      <c r="T27" s="73">
        <v>15</v>
      </c>
      <c r="U27" s="73">
        <v>15</v>
      </c>
      <c r="V27" s="73">
        <v>15</v>
      </c>
      <c r="W27" s="73">
        <v>10</v>
      </c>
      <c r="X27" s="73">
        <f t="shared" si="7"/>
        <v>100</v>
      </c>
      <c r="Y27" s="73" t="str">
        <f t="shared" ref="Y27:Z27" si="34">IF(X27&lt;=85,"DÉBIL",IF(AND(X27&gt;=86,X27&lt;=95),"MODERADO",IF(AND(X27&gt;=96),"FUERTE")))</f>
        <v>FUERTE</v>
      </c>
      <c r="Z27" s="73" t="str">
        <f t="shared" si="34"/>
        <v>FUERTE</v>
      </c>
      <c r="AA27" s="73" t="str">
        <f t="shared" si="9"/>
        <v>FUERTE</v>
      </c>
      <c r="AB27" s="73" t="str">
        <f t="shared" si="10"/>
        <v>NO</v>
      </c>
      <c r="AC27" s="73" t="s">
        <v>211</v>
      </c>
      <c r="AD27" s="73" t="s">
        <v>211</v>
      </c>
      <c r="AE27" s="73">
        <f t="shared" si="11"/>
        <v>0</v>
      </c>
      <c r="AF27" s="73">
        <f t="shared" si="12"/>
        <v>2</v>
      </c>
      <c r="AG27" s="73">
        <f t="shared" si="13"/>
        <v>0</v>
      </c>
      <c r="AH27" s="73" t="str">
        <f t="shared" si="14"/>
        <v>BAJA</v>
      </c>
      <c r="AI27" s="73" t="s">
        <v>422</v>
      </c>
      <c r="AJ27" s="76" t="s">
        <v>423</v>
      </c>
      <c r="AK27" s="81" t="s">
        <v>378</v>
      </c>
      <c r="AL27" s="76" t="s">
        <v>424</v>
      </c>
      <c r="AM27" s="76" t="s">
        <v>425</v>
      </c>
    </row>
    <row r="28" spans="1:39" ht="375" x14ac:dyDescent="0.2">
      <c r="A28" s="213"/>
      <c r="B28" s="214"/>
      <c r="C28" s="217"/>
      <c r="D28" s="217"/>
      <c r="E28" s="217"/>
      <c r="F28" s="74" t="s">
        <v>61</v>
      </c>
      <c r="G28" s="80" t="s">
        <v>234</v>
      </c>
      <c r="H28" s="74" t="s">
        <v>426</v>
      </c>
      <c r="I28" s="75" t="s">
        <v>427</v>
      </c>
      <c r="J28" s="74" t="s">
        <v>405</v>
      </c>
      <c r="K28" s="73">
        <v>2</v>
      </c>
      <c r="L28" s="73">
        <v>3</v>
      </c>
      <c r="M28" s="73">
        <f t="shared" si="5"/>
        <v>6</v>
      </c>
      <c r="N28" s="73" t="str">
        <f t="shared" si="6"/>
        <v>MODERADA</v>
      </c>
      <c r="O28" s="76" t="s">
        <v>428</v>
      </c>
      <c r="P28" s="73" t="s">
        <v>241</v>
      </c>
      <c r="Q28" s="73">
        <v>15</v>
      </c>
      <c r="R28" s="73">
        <v>15</v>
      </c>
      <c r="S28" s="73">
        <v>15</v>
      </c>
      <c r="T28" s="73">
        <v>15</v>
      </c>
      <c r="U28" s="73">
        <v>15</v>
      </c>
      <c r="V28" s="73">
        <v>15</v>
      </c>
      <c r="W28" s="73">
        <v>10</v>
      </c>
      <c r="X28" s="73">
        <f t="shared" si="7"/>
        <v>100</v>
      </c>
      <c r="Y28" s="73" t="str">
        <f t="shared" ref="Y28:Z28" si="35">IF(X28&lt;=85,"DÉBIL",IF(AND(X28&gt;=86,X28&lt;=95),"MODERADO",IF(AND(X28&gt;=96),"FUERTE")))</f>
        <v>FUERTE</v>
      </c>
      <c r="Z28" s="73" t="str">
        <f t="shared" si="35"/>
        <v>FUERTE</v>
      </c>
      <c r="AA28" s="73" t="str">
        <f t="shared" si="9"/>
        <v>FUERTE</v>
      </c>
      <c r="AB28" s="73" t="str">
        <f t="shared" si="10"/>
        <v>NO</v>
      </c>
      <c r="AC28" s="73" t="s">
        <v>211</v>
      </c>
      <c r="AD28" s="73" t="s">
        <v>211</v>
      </c>
      <c r="AE28" s="73">
        <f t="shared" si="11"/>
        <v>0</v>
      </c>
      <c r="AF28" s="73">
        <f t="shared" si="12"/>
        <v>1</v>
      </c>
      <c r="AG28" s="73">
        <f t="shared" si="13"/>
        <v>0</v>
      </c>
      <c r="AH28" s="73" t="str">
        <f t="shared" si="14"/>
        <v>BAJA</v>
      </c>
      <c r="AI28" s="73" t="s">
        <v>429</v>
      </c>
      <c r="AJ28" s="76" t="s">
        <v>430</v>
      </c>
      <c r="AK28" s="81" t="s">
        <v>409</v>
      </c>
      <c r="AL28" s="76" t="s">
        <v>431</v>
      </c>
      <c r="AM28" s="76" t="s">
        <v>432</v>
      </c>
    </row>
    <row r="29" spans="1:39" ht="405" x14ac:dyDescent="0.2">
      <c r="A29" s="232" t="s">
        <v>449</v>
      </c>
      <c r="B29" s="225" t="s">
        <v>681</v>
      </c>
      <c r="C29" s="220" t="s">
        <v>450</v>
      </c>
      <c r="D29" s="220" t="s">
        <v>451</v>
      </c>
      <c r="E29" s="220" t="s">
        <v>786</v>
      </c>
      <c r="F29" s="74" t="s">
        <v>61</v>
      </c>
      <c r="G29" s="80" t="s">
        <v>232</v>
      </c>
      <c r="H29" s="74" t="s">
        <v>452</v>
      </c>
      <c r="I29" s="75" t="s">
        <v>787</v>
      </c>
      <c r="J29" s="74" t="s">
        <v>453</v>
      </c>
      <c r="K29" s="73">
        <v>2</v>
      </c>
      <c r="L29" s="73">
        <v>4</v>
      </c>
      <c r="M29" s="73">
        <f t="shared" si="5"/>
        <v>8</v>
      </c>
      <c r="N29" s="73" t="str">
        <f t="shared" si="6"/>
        <v>ALTA</v>
      </c>
      <c r="O29" s="76" t="s">
        <v>788</v>
      </c>
      <c r="P29" s="73" t="s">
        <v>241</v>
      </c>
      <c r="Q29" s="73">
        <v>15</v>
      </c>
      <c r="R29" s="73">
        <v>15</v>
      </c>
      <c r="S29" s="73">
        <v>15</v>
      </c>
      <c r="T29" s="73">
        <v>15</v>
      </c>
      <c r="U29" s="73">
        <v>15</v>
      </c>
      <c r="V29" s="73">
        <v>15</v>
      </c>
      <c r="W29" s="73">
        <v>10</v>
      </c>
      <c r="X29" s="73">
        <f t="shared" si="7"/>
        <v>100</v>
      </c>
      <c r="Y29" s="73" t="str">
        <f t="shared" ref="Y29:Z29" si="36">IF(X29&lt;=85,"DÉBIL",IF(AND(X29&gt;=86,X29&lt;=95),"MODERADO",IF(AND(X29&gt;=96),"FUERTE")))</f>
        <v>FUERTE</v>
      </c>
      <c r="Z29" s="73" t="str">
        <f t="shared" si="36"/>
        <v>FUERTE</v>
      </c>
      <c r="AA29" s="73" t="str">
        <f t="shared" si="9"/>
        <v>FUERTE</v>
      </c>
      <c r="AB29" s="73" t="str">
        <f t="shared" si="10"/>
        <v>NO</v>
      </c>
      <c r="AC29" s="73" t="s">
        <v>211</v>
      </c>
      <c r="AD29" s="73" t="s">
        <v>212</v>
      </c>
      <c r="AE29" s="73">
        <f t="shared" si="11"/>
        <v>0</v>
      </c>
      <c r="AF29" s="73">
        <f t="shared" si="12"/>
        <v>3</v>
      </c>
      <c r="AG29" s="73">
        <f t="shared" si="13"/>
        <v>0</v>
      </c>
      <c r="AH29" s="73" t="str">
        <f t="shared" si="14"/>
        <v>BAJA</v>
      </c>
      <c r="AI29" s="73" t="s">
        <v>850</v>
      </c>
      <c r="AJ29" s="76" t="s">
        <v>851</v>
      </c>
      <c r="AK29" s="81" t="s">
        <v>789</v>
      </c>
      <c r="AL29" s="76" t="s">
        <v>790</v>
      </c>
      <c r="AM29" s="76" t="s">
        <v>791</v>
      </c>
    </row>
    <row r="30" spans="1:39" ht="409.5" x14ac:dyDescent="0.2">
      <c r="A30" s="233"/>
      <c r="B30" s="225"/>
      <c r="C30" s="220"/>
      <c r="D30" s="220"/>
      <c r="E30" s="220"/>
      <c r="F30" s="74" t="s">
        <v>61</v>
      </c>
      <c r="G30" s="80" t="s">
        <v>62</v>
      </c>
      <c r="H30" s="74" t="s">
        <v>792</v>
      </c>
      <c r="I30" s="75" t="s">
        <v>852</v>
      </c>
      <c r="J30" s="74" t="s">
        <v>793</v>
      </c>
      <c r="K30" s="73">
        <v>2</v>
      </c>
      <c r="L30" s="73">
        <v>3</v>
      </c>
      <c r="M30" s="73">
        <f t="shared" si="5"/>
        <v>6</v>
      </c>
      <c r="N30" s="73" t="str">
        <f t="shared" si="6"/>
        <v>MODERADA</v>
      </c>
      <c r="O30" s="76" t="s">
        <v>853</v>
      </c>
      <c r="P30" s="73" t="s">
        <v>241</v>
      </c>
      <c r="Q30" s="73">
        <v>15</v>
      </c>
      <c r="R30" s="73">
        <v>15</v>
      </c>
      <c r="S30" s="73">
        <v>15</v>
      </c>
      <c r="T30" s="73">
        <v>15</v>
      </c>
      <c r="U30" s="73">
        <v>15</v>
      </c>
      <c r="V30" s="73">
        <v>15</v>
      </c>
      <c r="W30" s="73">
        <v>10</v>
      </c>
      <c r="X30" s="73">
        <f t="shared" si="7"/>
        <v>100</v>
      </c>
      <c r="Y30" s="73" t="str">
        <f t="shared" ref="Y30:Z30" si="37">IF(X30&lt;=85,"DÉBIL",IF(AND(X30&gt;=86,X30&lt;=95),"MODERADO",IF(AND(X30&gt;=96),"FUERTE")))</f>
        <v>FUERTE</v>
      </c>
      <c r="Z30" s="73" t="str">
        <f t="shared" si="37"/>
        <v>FUERTE</v>
      </c>
      <c r="AA30" s="73" t="str">
        <f t="shared" si="9"/>
        <v>FUERTE</v>
      </c>
      <c r="AB30" s="73" t="str">
        <f t="shared" si="10"/>
        <v>NO</v>
      </c>
      <c r="AC30" s="73" t="s">
        <v>211</v>
      </c>
      <c r="AD30" s="73" t="s">
        <v>211</v>
      </c>
      <c r="AE30" s="73">
        <f t="shared" si="11"/>
        <v>0</v>
      </c>
      <c r="AF30" s="73">
        <f t="shared" si="12"/>
        <v>1</v>
      </c>
      <c r="AG30" s="73">
        <f t="shared" si="13"/>
        <v>0</v>
      </c>
      <c r="AH30" s="73" t="str">
        <f t="shared" si="14"/>
        <v>BAJA</v>
      </c>
      <c r="AI30" s="73" t="s">
        <v>854</v>
      </c>
      <c r="AJ30" s="76" t="s">
        <v>855</v>
      </c>
      <c r="AK30" s="81" t="s">
        <v>789</v>
      </c>
      <c r="AL30" s="76" t="s">
        <v>794</v>
      </c>
      <c r="AM30" s="76" t="s">
        <v>791</v>
      </c>
    </row>
    <row r="31" spans="1:39" ht="360" customHeight="1" x14ac:dyDescent="0.2">
      <c r="A31" s="233"/>
      <c r="B31" s="225"/>
      <c r="C31" s="220"/>
      <c r="D31" s="220"/>
      <c r="E31" s="220"/>
      <c r="F31" s="74" t="s">
        <v>61</v>
      </c>
      <c r="G31" s="80" t="s">
        <v>62</v>
      </c>
      <c r="H31" s="74" t="s">
        <v>795</v>
      </c>
      <c r="I31" s="75" t="s">
        <v>796</v>
      </c>
      <c r="J31" s="74" t="s">
        <v>454</v>
      </c>
      <c r="K31" s="73">
        <v>3</v>
      </c>
      <c r="L31" s="73">
        <v>3</v>
      </c>
      <c r="M31" s="73">
        <f t="shared" si="5"/>
        <v>9</v>
      </c>
      <c r="N31" s="73" t="str">
        <f t="shared" si="6"/>
        <v>ALTA</v>
      </c>
      <c r="O31" s="76" t="s">
        <v>797</v>
      </c>
      <c r="P31" s="73" t="s">
        <v>241</v>
      </c>
      <c r="Q31" s="73">
        <v>15</v>
      </c>
      <c r="R31" s="73">
        <v>15</v>
      </c>
      <c r="S31" s="73">
        <v>15</v>
      </c>
      <c r="T31" s="73">
        <v>15</v>
      </c>
      <c r="U31" s="73">
        <v>8</v>
      </c>
      <c r="V31" s="73">
        <v>15</v>
      </c>
      <c r="W31" s="73">
        <v>10</v>
      </c>
      <c r="X31" s="73">
        <f t="shared" si="7"/>
        <v>93</v>
      </c>
      <c r="Y31" s="73" t="str">
        <f t="shared" ref="Y31:Z31" si="38">IF(X31&lt;=85,"DÉBIL",IF(AND(X31&gt;=86,X31&lt;=95),"MODERADO",IF(AND(X31&gt;=96),"FUERTE")))</f>
        <v>MODERADO</v>
      </c>
      <c r="Z31" s="73" t="str">
        <f t="shared" si="38"/>
        <v>FUERTE</v>
      </c>
      <c r="AA31" s="73" t="str">
        <f t="shared" si="9"/>
        <v>MODERADO</v>
      </c>
      <c r="AB31" s="73" t="str">
        <f t="shared" si="10"/>
        <v>SI</v>
      </c>
      <c r="AC31" s="73" t="s">
        <v>211</v>
      </c>
      <c r="AD31" s="73" t="s">
        <v>212</v>
      </c>
      <c r="AE31" s="73">
        <f t="shared" si="11"/>
        <v>3</v>
      </c>
      <c r="AF31" s="73">
        <f t="shared" si="12"/>
        <v>3</v>
      </c>
      <c r="AG31" s="73">
        <f t="shared" si="13"/>
        <v>9</v>
      </c>
      <c r="AH31" s="73" t="str">
        <f t="shared" si="14"/>
        <v>ALTA</v>
      </c>
      <c r="AI31" s="73" t="s">
        <v>798</v>
      </c>
      <c r="AJ31" s="76" t="s">
        <v>856</v>
      </c>
      <c r="AK31" s="81" t="s">
        <v>789</v>
      </c>
      <c r="AL31" s="76" t="s">
        <v>857</v>
      </c>
      <c r="AM31" s="76" t="s">
        <v>799</v>
      </c>
    </row>
    <row r="32" spans="1:39" ht="165" customHeight="1" x14ac:dyDescent="0.2">
      <c r="A32" s="233"/>
      <c r="B32" s="225"/>
      <c r="C32" s="220"/>
      <c r="D32" s="220"/>
      <c r="E32" s="220"/>
      <c r="F32" s="74" t="s">
        <v>61</v>
      </c>
      <c r="G32" s="80" t="s">
        <v>62</v>
      </c>
      <c r="H32" s="74" t="s">
        <v>800</v>
      </c>
      <c r="I32" s="75" t="s">
        <v>801</v>
      </c>
      <c r="J32" s="74" t="s">
        <v>858</v>
      </c>
      <c r="K32" s="73">
        <v>2</v>
      </c>
      <c r="L32" s="73">
        <v>4</v>
      </c>
      <c r="M32" s="73">
        <f t="shared" si="5"/>
        <v>8</v>
      </c>
      <c r="N32" s="73" t="str">
        <f t="shared" si="6"/>
        <v>ALTA</v>
      </c>
      <c r="O32" s="76" t="s">
        <v>802</v>
      </c>
      <c r="P32" s="88" t="s">
        <v>242</v>
      </c>
      <c r="Q32" s="73">
        <v>15</v>
      </c>
      <c r="R32" s="73">
        <v>15</v>
      </c>
      <c r="S32" s="73">
        <v>8</v>
      </c>
      <c r="T32" s="73">
        <v>15</v>
      </c>
      <c r="U32" s="73">
        <v>15</v>
      </c>
      <c r="V32" s="73">
        <v>10</v>
      </c>
      <c r="W32" s="73">
        <v>10</v>
      </c>
      <c r="X32" s="73">
        <f t="shared" si="7"/>
        <v>88</v>
      </c>
      <c r="Y32" s="73" t="str">
        <f t="shared" ref="Y32:Z32" si="39">IF(X32&lt;=85,"DÉBIL",IF(AND(X32&gt;=86,X32&lt;=95),"MODERADO",IF(AND(X32&gt;=96),"FUERTE")))</f>
        <v>MODERADO</v>
      </c>
      <c r="Z32" s="73" t="str">
        <f t="shared" si="39"/>
        <v>FUERTE</v>
      </c>
      <c r="AA32" s="73" t="str">
        <f t="shared" si="9"/>
        <v>MODERADO</v>
      </c>
      <c r="AB32" s="73" t="str">
        <f t="shared" si="10"/>
        <v>SI</v>
      </c>
      <c r="AC32" s="88" t="s">
        <v>213</v>
      </c>
      <c r="AD32" s="73" t="s">
        <v>211</v>
      </c>
      <c r="AE32" s="73">
        <f t="shared" si="11"/>
        <v>2</v>
      </c>
      <c r="AF32" s="73">
        <f t="shared" si="12"/>
        <v>4</v>
      </c>
      <c r="AG32" s="73">
        <f t="shared" si="13"/>
        <v>8</v>
      </c>
      <c r="AH32" s="73" t="str">
        <f t="shared" si="14"/>
        <v>ALTA</v>
      </c>
      <c r="AI32" s="73" t="s">
        <v>803</v>
      </c>
      <c r="AJ32" s="76" t="s">
        <v>804</v>
      </c>
      <c r="AK32" s="81" t="s">
        <v>789</v>
      </c>
      <c r="AL32" s="76" t="s">
        <v>857</v>
      </c>
      <c r="AM32" s="76" t="s">
        <v>799</v>
      </c>
    </row>
    <row r="33" spans="1:39" ht="405" x14ac:dyDescent="0.2">
      <c r="A33" s="233"/>
      <c r="B33" s="212" t="s">
        <v>683</v>
      </c>
      <c r="C33" s="215" t="s">
        <v>466</v>
      </c>
      <c r="D33" s="215" t="s">
        <v>467</v>
      </c>
      <c r="E33" s="215" t="s">
        <v>468</v>
      </c>
      <c r="F33" s="74" t="s">
        <v>61</v>
      </c>
      <c r="G33" s="80" t="s">
        <v>232</v>
      </c>
      <c r="H33" s="74" t="s">
        <v>452</v>
      </c>
      <c r="I33" s="89" t="s">
        <v>469</v>
      </c>
      <c r="J33" s="74" t="s">
        <v>470</v>
      </c>
      <c r="K33" s="73">
        <v>2</v>
      </c>
      <c r="L33" s="73">
        <v>5</v>
      </c>
      <c r="M33" s="73">
        <f t="shared" si="5"/>
        <v>10</v>
      </c>
      <c r="N33" s="73" t="str">
        <f t="shared" si="6"/>
        <v>ALTA</v>
      </c>
      <c r="O33" s="76" t="s">
        <v>859</v>
      </c>
      <c r="P33" s="73" t="s">
        <v>241</v>
      </c>
      <c r="Q33" s="73">
        <v>15</v>
      </c>
      <c r="R33" s="73">
        <v>15</v>
      </c>
      <c r="S33" s="73">
        <v>15</v>
      </c>
      <c r="T33" s="73">
        <v>15</v>
      </c>
      <c r="U33" s="73">
        <v>15</v>
      </c>
      <c r="V33" s="73">
        <v>15</v>
      </c>
      <c r="W33" s="73">
        <v>10</v>
      </c>
      <c r="X33" s="73">
        <f t="shared" si="7"/>
        <v>100</v>
      </c>
      <c r="Y33" s="73" t="str">
        <f t="shared" ref="Y33:Z33" si="40">IF(X33&lt;=85,"DÉBIL",IF(AND(X33&gt;=86,X33&lt;=95),"MODERADO",IF(AND(X33&gt;=96),"FUERTE")))</f>
        <v>FUERTE</v>
      </c>
      <c r="Z33" s="73" t="str">
        <f t="shared" si="40"/>
        <v>FUERTE</v>
      </c>
      <c r="AA33" s="73" t="str">
        <f t="shared" si="9"/>
        <v>FUERTE</v>
      </c>
      <c r="AB33" s="73" t="str">
        <f t="shared" si="10"/>
        <v>NO</v>
      </c>
      <c r="AC33" s="73" t="s">
        <v>211</v>
      </c>
      <c r="AD33" s="88" t="s">
        <v>213</v>
      </c>
      <c r="AE33" s="73">
        <f t="shared" si="11"/>
        <v>0</v>
      </c>
      <c r="AF33" s="73">
        <f t="shared" si="12"/>
        <v>5</v>
      </c>
      <c r="AG33" s="73">
        <f t="shared" si="13"/>
        <v>0</v>
      </c>
      <c r="AH33" s="73" t="str">
        <f t="shared" si="14"/>
        <v>BAJA</v>
      </c>
      <c r="AI33" s="73" t="s">
        <v>805</v>
      </c>
      <c r="AJ33" s="76" t="s">
        <v>471</v>
      </c>
      <c r="AK33" s="81" t="s">
        <v>806</v>
      </c>
      <c r="AL33" s="76" t="s">
        <v>472</v>
      </c>
      <c r="AM33" s="76" t="s">
        <v>473</v>
      </c>
    </row>
    <row r="34" spans="1:39" ht="405" x14ac:dyDescent="0.2">
      <c r="A34" s="233"/>
      <c r="B34" s="213"/>
      <c r="C34" s="216"/>
      <c r="D34" s="216"/>
      <c r="E34" s="216"/>
      <c r="F34" s="74" t="s">
        <v>61</v>
      </c>
      <c r="G34" s="80" t="s">
        <v>62</v>
      </c>
      <c r="H34" s="74" t="s">
        <v>452</v>
      </c>
      <c r="I34" s="89" t="s">
        <v>474</v>
      </c>
      <c r="J34" s="74" t="s">
        <v>475</v>
      </c>
      <c r="K34" s="73">
        <v>3</v>
      </c>
      <c r="L34" s="73">
        <v>4</v>
      </c>
      <c r="M34" s="73">
        <f t="shared" si="5"/>
        <v>12</v>
      </c>
      <c r="N34" s="73" t="str">
        <f t="shared" si="6"/>
        <v>ALTA</v>
      </c>
      <c r="O34" s="76" t="s">
        <v>860</v>
      </c>
      <c r="P34" s="73" t="s">
        <v>241</v>
      </c>
      <c r="Q34" s="73">
        <v>15</v>
      </c>
      <c r="R34" s="73">
        <v>15</v>
      </c>
      <c r="S34" s="73">
        <v>15</v>
      </c>
      <c r="T34" s="73">
        <v>15</v>
      </c>
      <c r="U34" s="73">
        <v>15</v>
      </c>
      <c r="V34" s="73">
        <v>15</v>
      </c>
      <c r="W34" s="73">
        <v>10</v>
      </c>
      <c r="X34" s="73">
        <f t="shared" si="7"/>
        <v>100</v>
      </c>
      <c r="Y34" s="73" t="str">
        <f t="shared" ref="Y34:Z34" si="41">IF(X34&lt;=85,"DÉBIL",IF(AND(X34&gt;=86,X34&lt;=95),"MODERADO",IF(AND(X34&gt;=96),"FUERTE")))</f>
        <v>FUERTE</v>
      </c>
      <c r="Z34" s="73" t="str">
        <f t="shared" si="41"/>
        <v>FUERTE</v>
      </c>
      <c r="AA34" s="73" t="str">
        <f t="shared" si="9"/>
        <v>FUERTE</v>
      </c>
      <c r="AB34" s="73" t="str">
        <f t="shared" si="10"/>
        <v>NO</v>
      </c>
      <c r="AC34" s="73" t="s">
        <v>211</v>
      </c>
      <c r="AD34" s="73" t="s">
        <v>211</v>
      </c>
      <c r="AE34" s="73">
        <f t="shared" si="11"/>
        <v>1</v>
      </c>
      <c r="AF34" s="73">
        <f t="shared" si="12"/>
        <v>2</v>
      </c>
      <c r="AG34" s="73">
        <f t="shared" si="13"/>
        <v>2</v>
      </c>
      <c r="AH34" s="73" t="str">
        <f t="shared" si="14"/>
        <v>BAJA</v>
      </c>
      <c r="AI34" s="73" t="s">
        <v>477</v>
      </c>
      <c r="AJ34" s="76" t="s">
        <v>807</v>
      </c>
      <c r="AK34" s="81" t="s">
        <v>530</v>
      </c>
      <c r="AL34" s="76" t="s">
        <v>472</v>
      </c>
      <c r="AM34" s="76" t="s">
        <v>479</v>
      </c>
    </row>
    <row r="35" spans="1:39" ht="405" x14ac:dyDescent="0.2">
      <c r="A35" s="233"/>
      <c r="B35" s="213"/>
      <c r="C35" s="216"/>
      <c r="D35" s="216"/>
      <c r="E35" s="216"/>
      <c r="F35" s="74" t="s">
        <v>61</v>
      </c>
      <c r="G35" s="80" t="s">
        <v>232</v>
      </c>
      <c r="H35" s="74" t="s">
        <v>480</v>
      </c>
      <c r="I35" s="89" t="s">
        <v>481</v>
      </c>
      <c r="J35" s="74" t="s">
        <v>475</v>
      </c>
      <c r="K35" s="73">
        <v>2</v>
      </c>
      <c r="L35" s="73">
        <v>4</v>
      </c>
      <c r="M35" s="73">
        <f t="shared" si="5"/>
        <v>8</v>
      </c>
      <c r="N35" s="73" t="str">
        <f t="shared" si="6"/>
        <v>ALTA</v>
      </c>
      <c r="O35" s="76" t="s">
        <v>476</v>
      </c>
      <c r="P35" s="73" t="s">
        <v>241</v>
      </c>
      <c r="Q35" s="73">
        <v>15</v>
      </c>
      <c r="R35" s="73">
        <v>15</v>
      </c>
      <c r="S35" s="73">
        <v>15</v>
      </c>
      <c r="T35" s="73">
        <v>15</v>
      </c>
      <c r="U35" s="73">
        <v>15</v>
      </c>
      <c r="V35" s="73">
        <v>15</v>
      </c>
      <c r="W35" s="73">
        <v>10</v>
      </c>
      <c r="X35" s="73">
        <f t="shared" si="7"/>
        <v>100</v>
      </c>
      <c r="Y35" s="73" t="str">
        <f t="shared" ref="Y35:Z35" si="42">IF(X35&lt;=85,"DÉBIL",IF(AND(X35&gt;=86,X35&lt;=95),"MODERADO",IF(AND(X35&gt;=96),"FUERTE")))</f>
        <v>FUERTE</v>
      </c>
      <c r="Z35" s="73" t="str">
        <f t="shared" si="42"/>
        <v>FUERTE</v>
      </c>
      <c r="AA35" s="73" t="str">
        <f t="shared" si="9"/>
        <v>FUERTE</v>
      </c>
      <c r="AB35" s="73" t="str">
        <f t="shared" si="10"/>
        <v>NO</v>
      </c>
      <c r="AC35" s="73" t="s">
        <v>211</v>
      </c>
      <c r="AD35" s="73" t="s">
        <v>211</v>
      </c>
      <c r="AE35" s="73">
        <f t="shared" si="11"/>
        <v>0</v>
      </c>
      <c r="AF35" s="73">
        <f t="shared" si="12"/>
        <v>2</v>
      </c>
      <c r="AG35" s="73">
        <f t="shared" si="13"/>
        <v>0</v>
      </c>
      <c r="AH35" s="73" t="str">
        <f t="shared" si="14"/>
        <v>BAJA</v>
      </c>
      <c r="AI35" s="73" t="s">
        <v>477</v>
      </c>
      <c r="AJ35" s="76" t="s">
        <v>478</v>
      </c>
      <c r="AK35" s="81" t="s">
        <v>808</v>
      </c>
      <c r="AL35" s="76" t="s">
        <v>472</v>
      </c>
      <c r="AM35" s="76" t="s">
        <v>479</v>
      </c>
    </row>
    <row r="36" spans="1:39" ht="405" customHeight="1" x14ac:dyDescent="0.2">
      <c r="A36" s="233"/>
      <c r="B36" s="213"/>
      <c r="C36" s="216"/>
      <c r="D36" s="216"/>
      <c r="E36" s="216"/>
      <c r="F36" s="74" t="s">
        <v>61</v>
      </c>
      <c r="G36" s="80" t="s">
        <v>232</v>
      </c>
      <c r="H36" s="74" t="s">
        <v>482</v>
      </c>
      <c r="I36" s="89" t="s">
        <v>483</v>
      </c>
      <c r="J36" s="74" t="s">
        <v>475</v>
      </c>
      <c r="K36" s="73">
        <v>2</v>
      </c>
      <c r="L36" s="73">
        <v>2</v>
      </c>
      <c r="M36" s="73">
        <f t="shared" si="5"/>
        <v>4</v>
      </c>
      <c r="N36" s="73" t="str">
        <f t="shared" si="6"/>
        <v>MODERADA</v>
      </c>
      <c r="O36" s="76" t="s">
        <v>476</v>
      </c>
      <c r="P36" s="73" t="s">
        <v>241</v>
      </c>
      <c r="Q36" s="73">
        <v>15</v>
      </c>
      <c r="R36" s="73">
        <v>15</v>
      </c>
      <c r="S36" s="73">
        <v>15</v>
      </c>
      <c r="T36" s="73">
        <v>15</v>
      </c>
      <c r="U36" s="73">
        <v>15</v>
      </c>
      <c r="V36" s="73">
        <v>15</v>
      </c>
      <c r="W36" s="73">
        <v>10</v>
      </c>
      <c r="X36" s="73">
        <f t="shared" si="7"/>
        <v>100</v>
      </c>
      <c r="Y36" s="73" t="str">
        <f t="shared" ref="Y36:Z36" si="43">IF(X36&lt;=85,"DÉBIL",IF(AND(X36&gt;=86,X36&lt;=95),"MODERADO",IF(AND(X36&gt;=96),"FUERTE")))</f>
        <v>FUERTE</v>
      </c>
      <c r="Z36" s="73" t="str">
        <f t="shared" si="43"/>
        <v>FUERTE</v>
      </c>
      <c r="AA36" s="73" t="str">
        <f t="shared" si="9"/>
        <v>FUERTE</v>
      </c>
      <c r="AB36" s="73" t="str">
        <f t="shared" si="10"/>
        <v>NO</v>
      </c>
      <c r="AC36" s="73" t="s">
        <v>211</v>
      </c>
      <c r="AD36" s="88" t="s">
        <v>213</v>
      </c>
      <c r="AE36" s="73">
        <f t="shared" si="11"/>
        <v>0</v>
      </c>
      <c r="AF36" s="73">
        <f t="shared" si="12"/>
        <v>2</v>
      </c>
      <c r="AG36" s="73">
        <f t="shared" si="13"/>
        <v>0</v>
      </c>
      <c r="AH36" s="73" t="str">
        <f t="shared" si="14"/>
        <v>BAJA</v>
      </c>
      <c r="AI36" s="73" t="s">
        <v>477</v>
      </c>
      <c r="AJ36" s="76" t="s">
        <v>478</v>
      </c>
      <c r="AK36" s="81" t="s">
        <v>378</v>
      </c>
      <c r="AL36" s="76" t="s">
        <v>472</v>
      </c>
      <c r="AM36" s="76" t="s">
        <v>479</v>
      </c>
    </row>
    <row r="37" spans="1:39" ht="405" customHeight="1" x14ac:dyDescent="0.2">
      <c r="A37" s="233"/>
      <c r="B37" s="213"/>
      <c r="C37" s="216"/>
      <c r="D37" s="216"/>
      <c r="E37" s="216"/>
      <c r="F37" s="74" t="s">
        <v>61</v>
      </c>
      <c r="G37" s="80" t="s">
        <v>232</v>
      </c>
      <c r="H37" s="74" t="s">
        <v>484</v>
      </c>
      <c r="I37" s="89" t="s">
        <v>485</v>
      </c>
      <c r="J37" s="74" t="s">
        <v>486</v>
      </c>
      <c r="K37" s="73">
        <v>1</v>
      </c>
      <c r="L37" s="73">
        <v>5</v>
      </c>
      <c r="M37" s="73">
        <f t="shared" si="5"/>
        <v>5</v>
      </c>
      <c r="N37" s="73" t="str">
        <f t="shared" si="6"/>
        <v>MODERADA</v>
      </c>
      <c r="O37" s="76" t="s">
        <v>487</v>
      </c>
      <c r="P37" s="73" t="s">
        <v>241</v>
      </c>
      <c r="Q37" s="73">
        <v>15</v>
      </c>
      <c r="R37" s="73">
        <v>15</v>
      </c>
      <c r="S37" s="73">
        <v>15</v>
      </c>
      <c r="T37" s="73">
        <v>15</v>
      </c>
      <c r="U37" s="73">
        <v>15</v>
      </c>
      <c r="V37" s="73">
        <v>15</v>
      </c>
      <c r="W37" s="73">
        <v>10</v>
      </c>
      <c r="X37" s="73">
        <f t="shared" si="7"/>
        <v>100</v>
      </c>
      <c r="Y37" s="73" t="str">
        <f t="shared" ref="Y37:Z37" si="44">IF(X37&lt;=85,"DÉBIL",IF(AND(X37&gt;=86,X37&lt;=95),"MODERADO",IF(AND(X37&gt;=96),"FUERTE")))</f>
        <v>FUERTE</v>
      </c>
      <c r="Z37" s="73" t="str">
        <f t="shared" si="44"/>
        <v>FUERTE</v>
      </c>
      <c r="AA37" s="73" t="str">
        <f t="shared" si="9"/>
        <v>FUERTE</v>
      </c>
      <c r="AB37" s="73" t="str">
        <f t="shared" si="10"/>
        <v>NO</v>
      </c>
      <c r="AC37" s="73" t="s">
        <v>211</v>
      </c>
      <c r="AD37" s="88" t="s">
        <v>213</v>
      </c>
      <c r="AE37" s="73">
        <f t="shared" si="11"/>
        <v>-1</v>
      </c>
      <c r="AF37" s="73">
        <f t="shared" si="12"/>
        <v>5</v>
      </c>
      <c r="AG37" s="73">
        <f t="shared" si="13"/>
        <v>-5</v>
      </c>
      <c r="AH37" s="73" t="str">
        <f t="shared" si="14"/>
        <v>BAJA</v>
      </c>
      <c r="AI37" s="73" t="s">
        <v>477</v>
      </c>
      <c r="AJ37" s="76" t="s">
        <v>478</v>
      </c>
      <c r="AK37" s="81" t="s">
        <v>809</v>
      </c>
      <c r="AL37" s="76" t="s">
        <v>472</v>
      </c>
      <c r="AM37" s="76" t="s">
        <v>479</v>
      </c>
    </row>
    <row r="38" spans="1:39" ht="409.5" x14ac:dyDescent="0.2">
      <c r="A38" s="233"/>
      <c r="B38" s="213"/>
      <c r="C38" s="216"/>
      <c r="D38" s="216"/>
      <c r="E38" s="216"/>
      <c r="F38" s="74" t="s">
        <v>61</v>
      </c>
      <c r="G38" s="80" t="s">
        <v>62</v>
      </c>
      <c r="H38" s="74" t="s">
        <v>482</v>
      </c>
      <c r="I38" s="89" t="s">
        <v>488</v>
      </c>
      <c r="J38" s="74" t="s">
        <v>486</v>
      </c>
      <c r="K38" s="73">
        <v>3</v>
      </c>
      <c r="L38" s="73">
        <v>2</v>
      </c>
      <c r="M38" s="73">
        <f t="shared" si="5"/>
        <v>6</v>
      </c>
      <c r="N38" s="73" t="str">
        <f t="shared" si="6"/>
        <v>MODERADA</v>
      </c>
      <c r="O38" s="76" t="s">
        <v>489</v>
      </c>
      <c r="P38" s="73" t="s">
        <v>241</v>
      </c>
      <c r="Q38" s="73">
        <v>15</v>
      </c>
      <c r="R38" s="73">
        <v>15</v>
      </c>
      <c r="S38" s="73">
        <v>15</v>
      </c>
      <c r="T38" s="73">
        <v>15</v>
      </c>
      <c r="U38" s="73">
        <v>15</v>
      </c>
      <c r="V38" s="73">
        <v>15</v>
      </c>
      <c r="W38" s="73">
        <v>10</v>
      </c>
      <c r="X38" s="73">
        <f t="shared" si="7"/>
        <v>100</v>
      </c>
      <c r="Y38" s="73" t="str">
        <f t="shared" ref="Y38:Z38" si="45">IF(X38&lt;=85,"DÉBIL",IF(AND(X38&gt;=86,X38&lt;=95),"MODERADO",IF(AND(X38&gt;=96),"FUERTE")))</f>
        <v>FUERTE</v>
      </c>
      <c r="Z38" s="73" t="str">
        <f t="shared" si="45"/>
        <v>FUERTE</v>
      </c>
      <c r="AA38" s="73" t="str">
        <f t="shared" si="9"/>
        <v>FUERTE</v>
      </c>
      <c r="AB38" s="73" t="str">
        <f t="shared" si="10"/>
        <v>NO</v>
      </c>
      <c r="AC38" s="73" t="s">
        <v>211</v>
      </c>
      <c r="AD38" s="73" t="s">
        <v>211</v>
      </c>
      <c r="AE38" s="73">
        <f t="shared" si="11"/>
        <v>1</v>
      </c>
      <c r="AF38" s="73">
        <f t="shared" si="12"/>
        <v>0</v>
      </c>
      <c r="AG38" s="73">
        <f t="shared" si="13"/>
        <v>0</v>
      </c>
      <c r="AH38" s="73" t="str">
        <f t="shared" si="14"/>
        <v>BAJA</v>
      </c>
      <c r="AI38" s="73" t="s">
        <v>490</v>
      </c>
      <c r="AJ38" s="76" t="s">
        <v>861</v>
      </c>
      <c r="AK38" s="81" t="s">
        <v>809</v>
      </c>
      <c r="AL38" s="76" t="s">
        <v>491</v>
      </c>
      <c r="AM38" s="76" t="s">
        <v>479</v>
      </c>
    </row>
    <row r="39" spans="1:39" ht="409.5" x14ac:dyDescent="0.2">
      <c r="A39" s="233"/>
      <c r="B39" s="213"/>
      <c r="C39" s="216"/>
      <c r="D39" s="216"/>
      <c r="E39" s="216"/>
      <c r="F39" s="74" t="s">
        <v>61</v>
      </c>
      <c r="G39" s="80" t="s">
        <v>62</v>
      </c>
      <c r="H39" s="74" t="s">
        <v>492</v>
      </c>
      <c r="I39" s="89" t="s">
        <v>493</v>
      </c>
      <c r="J39" s="74" t="s">
        <v>486</v>
      </c>
      <c r="K39" s="73">
        <v>1</v>
      </c>
      <c r="L39" s="73">
        <v>2</v>
      </c>
      <c r="M39" s="73">
        <f t="shared" si="5"/>
        <v>2</v>
      </c>
      <c r="N39" s="73" t="str">
        <f t="shared" si="6"/>
        <v>BAJA</v>
      </c>
      <c r="O39" s="76" t="s">
        <v>494</v>
      </c>
      <c r="P39" s="73" t="s">
        <v>241</v>
      </c>
      <c r="Q39" s="73">
        <v>15</v>
      </c>
      <c r="R39" s="73">
        <v>15</v>
      </c>
      <c r="S39" s="73">
        <v>15</v>
      </c>
      <c r="T39" s="73">
        <v>15</v>
      </c>
      <c r="U39" s="73">
        <v>15</v>
      </c>
      <c r="V39" s="73">
        <v>15</v>
      </c>
      <c r="W39" s="73">
        <v>10</v>
      </c>
      <c r="X39" s="73">
        <f t="shared" si="7"/>
        <v>100</v>
      </c>
      <c r="Y39" s="73" t="str">
        <f t="shared" ref="Y39:Z39" si="46">IF(X39&lt;=85,"DÉBIL",IF(AND(X39&gt;=86,X39&lt;=95),"MODERADO",IF(AND(X39&gt;=96),"FUERTE")))</f>
        <v>FUERTE</v>
      </c>
      <c r="Z39" s="73" t="str">
        <f t="shared" si="46"/>
        <v>FUERTE</v>
      </c>
      <c r="AA39" s="73" t="str">
        <f t="shared" si="9"/>
        <v>FUERTE</v>
      </c>
      <c r="AB39" s="73" t="str">
        <f t="shared" si="10"/>
        <v>NO</v>
      </c>
      <c r="AC39" s="73" t="s">
        <v>211</v>
      </c>
      <c r="AD39" s="73" t="s">
        <v>211</v>
      </c>
      <c r="AE39" s="73">
        <f t="shared" si="11"/>
        <v>-1</v>
      </c>
      <c r="AF39" s="73">
        <f t="shared" si="12"/>
        <v>0</v>
      </c>
      <c r="AG39" s="73">
        <f t="shared" si="13"/>
        <v>0</v>
      </c>
      <c r="AH39" s="73" t="str">
        <f t="shared" si="14"/>
        <v>BAJA</v>
      </c>
      <c r="AI39" s="73" t="s">
        <v>495</v>
      </c>
      <c r="AJ39" s="76" t="s">
        <v>862</v>
      </c>
      <c r="AK39" s="81" t="s">
        <v>378</v>
      </c>
      <c r="AL39" s="76" t="s">
        <v>496</v>
      </c>
      <c r="AM39" s="76" t="s">
        <v>479</v>
      </c>
    </row>
    <row r="40" spans="1:39" ht="315" customHeight="1" x14ac:dyDescent="0.2">
      <c r="A40" s="233"/>
      <c r="B40" s="214"/>
      <c r="C40" s="217"/>
      <c r="D40" s="217"/>
      <c r="E40" s="217"/>
      <c r="F40" s="74" t="s">
        <v>61</v>
      </c>
      <c r="G40" s="80" t="s">
        <v>62</v>
      </c>
      <c r="H40" s="74" t="s">
        <v>492</v>
      </c>
      <c r="I40" s="89" t="s">
        <v>810</v>
      </c>
      <c r="J40" s="74" t="s">
        <v>475</v>
      </c>
      <c r="K40" s="73">
        <v>2</v>
      </c>
      <c r="L40" s="73">
        <v>4</v>
      </c>
      <c r="M40" s="73">
        <f t="shared" si="5"/>
        <v>8</v>
      </c>
      <c r="N40" s="73" t="str">
        <f t="shared" si="6"/>
        <v>ALTA</v>
      </c>
      <c r="O40" s="76" t="s">
        <v>494</v>
      </c>
      <c r="P40" s="73" t="s">
        <v>241</v>
      </c>
      <c r="Q40" s="73">
        <v>15</v>
      </c>
      <c r="R40" s="73">
        <v>15</v>
      </c>
      <c r="S40" s="73">
        <v>15</v>
      </c>
      <c r="T40" s="73">
        <v>15</v>
      </c>
      <c r="U40" s="73">
        <v>15</v>
      </c>
      <c r="V40" s="73">
        <v>15</v>
      </c>
      <c r="W40" s="73">
        <v>10</v>
      </c>
      <c r="X40" s="73">
        <f t="shared" si="7"/>
        <v>100</v>
      </c>
      <c r="Y40" s="73" t="str">
        <f t="shared" ref="Y40:Z40" si="47">IF(X40&lt;=85,"DÉBIL",IF(AND(X40&gt;=86,X40&lt;=95),"MODERADO",IF(AND(X40&gt;=96),"FUERTE")))</f>
        <v>FUERTE</v>
      </c>
      <c r="Z40" s="73" t="str">
        <f t="shared" si="47"/>
        <v>FUERTE</v>
      </c>
      <c r="AA40" s="73" t="str">
        <f t="shared" si="9"/>
        <v>FUERTE</v>
      </c>
      <c r="AB40" s="73" t="str">
        <f t="shared" si="10"/>
        <v>NO</v>
      </c>
      <c r="AC40" s="73" t="s">
        <v>211</v>
      </c>
      <c r="AD40" s="88" t="s">
        <v>213</v>
      </c>
      <c r="AE40" s="73">
        <f t="shared" si="11"/>
        <v>0</v>
      </c>
      <c r="AF40" s="73">
        <f t="shared" si="12"/>
        <v>4</v>
      </c>
      <c r="AG40" s="73">
        <f t="shared" si="13"/>
        <v>0</v>
      </c>
      <c r="AH40" s="73" t="str">
        <f t="shared" si="14"/>
        <v>BAJA</v>
      </c>
      <c r="AI40" s="73" t="s">
        <v>495</v>
      </c>
      <c r="AJ40" s="76" t="s">
        <v>863</v>
      </c>
      <c r="AK40" s="81" t="s">
        <v>811</v>
      </c>
      <c r="AL40" s="76" t="s">
        <v>496</v>
      </c>
      <c r="AM40" s="76" t="s">
        <v>479</v>
      </c>
    </row>
    <row r="41" spans="1:39" ht="409.5" x14ac:dyDescent="0.2">
      <c r="A41" s="233"/>
      <c r="B41" s="225" t="s">
        <v>682</v>
      </c>
      <c r="C41" s="220" t="s">
        <v>455</v>
      </c>
      <c r="D41" s="220" t="s">
        <v>456</v>
      </c>
      <c r="E41" s="220" t="s">
        <v>457</v>
      </c>
      <c r="F41" s="74" t="s">
        <v>61</v>
      </c>
      <c r="G41" s="80" t="s">
        <v>62</v>
      </c>
      <c r="H41" s="74" t="s">
        <v>812</v>
      </c>
      <c r="I41" s="75" t="s">
        <v>813</v>
      </c>
      <c r="J41" s="74" t="s">
        <v>458</v>
      </c>
      <c r="K41" s="73">
        <v>2</v>
      </c>
      <c r="L41" s="73">
        <v>4</v>
      </c>
      <c r="M41" s="73">
        <f t="shared" si="5"/>
        <v>8</v>
      </c>
      <c r="N41" s="73" t="str">
        <f t="shared" si="6"/>
        <v>ALTA</v>
      </c>
      <c r="O41" s="76" t="s">
        <v>864</v>
      </c>
      <c r="P41" s="73" t="s">
        <v>241</v>
      </c>
      <c r="Q41" s="73">
        <v>15</v>
      </c>
      <c r="R41" s="73">
        <v>15</v>
      </c>
      <c r="S41" s="73">
        <v>15</v>
      </c>
      <c r="T41" s="73">
        <v>15</v>
      </c>
      <c r="U41" s="73">
        <v>15</v>
      </c>
      <c r="V41" s="73">
        <v>15</v>
      </c>
      <c r="W41" s="73">
        <v>15</v>
      </c>
      <c r="X41" s="73">
        <f t="shared" si="7"/>
        <v>105</v>
      </c>
      <c r="Y41" s="73" t="str">
        <f t="shared" ref="Y41:Z41" si="48">IF(X41&lt;=85,"DÉBIL",IF(AND(X41&gt;=86,X41&lt;=95),"MODERADO",IF(AND(X41&gt;=96),"FUERTE")))</f>
        <v>FUERTE</v>
      </c>
      <c r="Z41" s="73" t="str">
        <f t="shared" si="48"/>
        <v>FUERTE</v>
      </c>
      <c r="AA41" s="73" t="str">
        <f t="shared" si="9"/>
        <v>FUERTE</v>
      </c>
      <c r="AB41" s="73" t="str">
        <f t="shared" si="10"/>
        <v>NO</v>
      </c>
      <c r="AC41" s="73" t="s">
        <v>211</v>
      </c>
      <c r="AD41" s="73" t="s">
        <v>213</v>
      </c>
      <c r="AE41" s="73">
        <f t="shared" si="11"/>
        <v>0</v>
      </c>
      <c r="AF41" s="73">
        <f t="shared" si="12"/>
        <v>4</v>
      </c>
      <c r="AG41" s="73">
        <f t="shared" si="13"/>
        <v>0</v>
      </c>
      <c r="AH41" s="73" t="str">
        <f t="shared" si="14"/>
        <v>BAJA</v>
      </c>
      <c r="AI41" s="73" t="s">
        <v>814</v>
      </c>
      <c r="AJ41" s="90" t="s">
        <v>815</v>
      </c>
      <c r="AK41" s="81" t="s">
        <v>865</v>
      </c>
      <c r="AL41" s="76" t="s">
        <v>816</v>
      </c>
      <c r="AM41" s="76" t="s">
        <v>817</v>
      </c>
    </row>
    <row r="42" spans="1:39" ht="195" x14ac:dyDescent="0.2">
      <c r="A42" s="233"/>
      <c r="B42" s="225"/>
      <c r="C42" s="220"/>
      <c r="D42" s="220"/>
      <c r="E42" s="220"/>
      <c r="F42" s="74" t="s">
        <v>61</v>
      </c>
      <c r="G42" s="80" t="s">
        <v>62</v>
      </c>
      <c r="H42" s="74" t="s">
        <v>462</v>
      </c>
      <c r="I42" s="75" t="s">
        <v>463</v>
      </c>
      <c r="J42" s="74" t="s">
        <v>818</v>
      </c>
      <c r="K42" s="73">
        <v>3</v>
      </c>
      <c r="L42" s="73">
        <v>3</v>
      </c>
      <c r="M42" s="73">
        <f t="shared" si="5"/>
        <v>9</v>
      </c>
      <c r="N42" s="73" t="str">
        <f t="shared" si="6"/>
        <v>ALTA</v>
      </c>
      <c r="O42" s="76" t="s">
        <v>819</v>
      </c>
      <c r="P42" s="73" t="s">
        <v>241</v>
      </c>
      <c r="Q42" s="73">
        <v>15</v>
      </c>
      <c r="R42" s="73">
        <v>10</v>
      </c>
      <c r="S42" s="73">
        <v>15</v>
      </c>
      <c r="T42" s="73">
        <v>15</v>
      </c>
      <c r="U42" s="73">
        <v>12</v>
      </c>
      <c r="V42" s="73">
        <v>15</v>
      </c>
      <c r="W42" s="73">
        <v>15</v>
      </c>
      <c r="X42" s="73">
        <f t="shared" si="7"/>
        <v>97</v>
      </c>
      <c r="Y42" s="73" t="str">
        <f t="shared" ref="Y42:Z42" si="49">IF(X42&lt;=85,"DÉBIL",IF(AND(X42&gt;=86,X42&lt;=95),"MODERADO",IF(AND(X42&gt;=96),"FUERTE")))</f>
        <v>FUERTE</v>
      </c>
      <c r="Z42" s="73" t="str">
        <f t="shared" si="49"/>
        <v>FUERTE</v>
      </c>
      <c r="AA42" s="73" t="str">
        <f t="shared" si="9"/>
        <v>FUERTE</v>
      </c>
      <c r="AB42" s="73" t="str">
        <f t="shared" si="10"/>
        <v>NO</v>
      </c>
      <c r="AC42" s="73" t="s">
        <v>211</v>
      </c>
      <c r="AD42" s="73" t="s">
        <v>211</v>
      </c>
      <c r="AE42" s="73">
        <f t="shared" si="11"/>
        <v>1</v>
      </c>
      <c r="AF42" s="73">
        <f t="shared" si="12"/>
        <v>1</v>
      </c>
      <c r="AG42" s="73">
        <f t="shared" si="13"/>
        <v>1</v>
      </c>
      <c r="AH42" s="73" t="str">
        <f t="shared" si="14"/>
        <v>BAJA</v>
      </c>
      <c r="AI42" s="73" t="s">
        <v>464</v>
      </c>
      <c r="AJ42" s="76" t="s">
        <v>820</v>
      </c>
      <c r="AK42" s="81" t="s">
        <v>372</v>
      </c>
      <c r="AL42" s="76" t="s">
        <v>821</v>
      </c>
      <c r="AM42" s="76" t="s">
        <v>465</v>
      </c>
    </row>
    <row r="43" spans="1:39" ht="270" x14ac:dyDescent="0.2">
      <c r="A43" s="233"/>
      <c r="B43" s="225"/>
      <c r="C43" s="220"/>
      <c r="D43" s="220"/>
      <c r="E43" s="220"/>
      <c r="F43" s="74" t="s">
        <v>61</v>
      </c>
      <c r="G43" s="80" t="s">
        <v>62</v>
      </c>
      <c r="H43" s="74" t="s">
        <v>822</v>
      </c>
      <c r="I43" s="75" t="s">
        <v>823</v>
      </c>
      <c r="J43" s="74" t="s">
        <v>824</v>
      </c>
      <c r="K43" s="73">
        <v>3</v>
      </c>
      <c r="L43" s="73">
        <v>3</v>
      </c>
      <c r="M43" s="73">
        <f t="shared" si="5"/>
        <v>9</v>
      </c>
      <c r="N43" s="73" t="str">
        <f t="shared" si="6"/>
        <v>ALTA</v>
      </c>
      <c r="O43" s="76" t="s">
        <v>825</v>
      </c>
      <c r="P43" s="73" t="s">
        <v>241</v>
      </c>
      <c r="Q43" s="73">
        <v>15</v>
      </c>
      <c r="R43" s="73">
        <v>15</v>
      </c>
      <c r="S43" s="73">
        <v>15</v>
      </c>
      <c r="T43" s="73">
        <v>15</v>
      </c>
      <c r="U43" s="73">
        <v>15</v>
      </c>
      <c r="V43" s="73">
        <v>15</v>
      </c>
      <c r="W43" s="73">
        <v>15</v>
      </c>
      <c r="X43" s="73">
        <f t="shared" si="7"/>
        <v>105</v>
      </c>
      <c r="Y43" s="73" t="str">
        <f t="shared" ref="Y43:Z43" si="50">IF(X43&lt;=85,"DÉBIL",IF(AND(X43&gt;=86,X43&lt;=95),"MODERADO",IF(AND(X43&gt;=96),"FUERTE")))</f>
        <v>FUERTE</v>
      </c>
      <c r="Z43" s="73" t="str">
        <f t="shared" si="50"/>
        <v>FUERTE</v>
      </c>
      <c r="AA43" s="73" t="str">
        <f t="shared" si="9"/>
        <v>FUERTE</v>
      </c>
      <c r="AB43" s="73" t="str">
        <f t="shared" si="10"/>
        <v>NO</v>
      </c>
      <c r="AC43" s="73" t="s">
        <v>211</v>
      </c>
      <c r="AD43" s="73" t="s">
        <v>211</v>
      </c>
      <c r="AE43" s="73">
        <f t="shared" si="11"/>
        <v>1</v>
      </c>
      <c r="AF43" s="73">
        <f t="shared" si="12"/>
        <v>1</v>
      </c>
      <c r="AG43" s="73">
        <f t="shared" si="13"/>
        <v>1</v>
      </c>
      <c r="AH43" s="73" t="str">
        <f t="shared" si="14"/>
        <v>BAJA</v>
      </c>
      <c r="AI43" s="73" t="s">
        <v>866</v>
      </c>
      <c r="AJ43" s="76" t="s">
        <v>826</v>
      </c>
      <c r="AK43" s="81" t="s">
        <v>827</v>
      </c>
      <c r="AL43" s="76" t="s">
        <v>828</v>
      </c>
      <c r="AM43" s="76" t="s">
        <v>829</v>
      </c>
    </row>
    <row r="44" spans="1:39" ht="255" x14ac:dyDescent="0.2">
      <c r="A44" s="233"/>
      <c r="B44" s="225"/>
      <c r="C44" s="220"/>
      <c r="D44" s="220"/>
      <c r="E44" s="220"/>
      <c r="F44" s="74" t="s">
        <v>61</v>
      </c>
      <c r="G44" s="80" t="s">
        <v>62</v>
      </c>
      <c r="H44" s="74" t="s">
        <v>830</v>
      </c>
      <c r="I44" s="75" t="s">
        <v>831</v>
      </c>
      <c r="J44" s="74" t="s">
        <v>832</v>
      </c>
      <c r="K44" s="73">
        <v>3</v>
      </c>
      <c r="L44" s="73">
        <v>3</v>
      </c>
      <c r="M44" s="73">
        <f t="shared" si="5"/>
        <v>9</v>
      </c>
      <c r="N44" s="73" t="str">
        <f t="shared" si="6"/>
        <v>ALTA</v>
      </c>
      <c r="O44" s="76" t="s">
        <v>867</v>
      </c>
      <c r="P44" s="73" t="s">
        <v>241</v>
      </c>
      <c r="Q44" s="73">
        <v>5</v>
      </c>
      <c r="R44" s="73">
        <v>5</v>
      </c>
      <c r="S44" s="73">
        <v>5</v>
      </c>
      <c r="T44" s="73">
        <v>5</v>
      </c>
      <c r="U44" s="73">
        <v>5</v>
      </c>
      <c r="V44" s="73">
        <v>5</v>
      </c>
      <c r="W44" s="73">
        <v>5</v>
      </c>
      <c r="X44" s="73">
        <f t="shared" si="7"/>
        <v>35</v>
      </c>
      <c r="Y44" s="73" t="str">
        <f t="shared" ref="Y44:Z44" si="51">IF(X44&lt;=85,"DÉBIL",IF(AND(X44&gt;=86,X44&lt;=95),"MODERADO",IF(AND(X44&gt;=96),"FUERTE")))</f>
        <v>DÉBIL</v>
      </c>
      <c r="Z44" s="73" t="str">
        <f t="shared" si="51"/>
        <v>FUERTE</v>
      </c>
      <c r="AA44" s="73" t="str">
        <f t="shared" si="9"/>
        <v>DÉBIL</v>
      </c>
      <c r="AB44" s="73" t="str">
        <f t="shared" si="10"/>
        <v>SI</v>
      </c>
      <c r="AC44" s="73"/>
      <c r="AD44" s="73"/>
      <c r="AE44" s="73">
        <f t="shared" si="11"/>
        <v>3</v>
      </c>
      <c r="AF44" s="73">
        <f t="shared" si="12"/>
        <v>3</v>
      </c>
      <c r="AG44" s="73">
        <f t="shared" si="13"/>
        <v>9</v>
      </c>
      <c r="AH44" s="73" t="str">
        <f t="shared" si="14"/>
        <v>ALTA</v>
      </c>
      <c r="AI44" s="73" t="s">
        <v>833</v>
      </c>
      <c r="AJ44" s="76" t="s">
        <v>834</v>
      </c>
      <c r="AK44" s="81" t="s">
        <v>372</v>
      </c>
      <c r="AL44" s="76" t="s">
        <v>835</v>
      </c>
      <c r="AM44" s="76" t="s">
        <v>836</v>
      </c>
    </row>
    <row r="45" spans="1:39" ht="210" x14ac:dyDescent="0.2">
      <c r="A45" s="233"/>
      <c r="B45" s="225"/>
      <c r="C45" s="220"/>
      <c r="D45" s="220"/>
      <c r="E45" s="220"/>
      <c r="F45" s="74" t="s">
        <v>61</v>
      </c>
      <c r="G45" s="80" t="s">
        <v>62</v>
      </c>
      <c r="H45" s="74" t="s">
        <v>837</v>
      </c>
      <c r="I45" s="75" t="s">
        <v>838</v>
      </c>
      <c r="J45" s="74" t="s">
        <v>839</v>
      </c>
      <c r="K45" s="73">
        <v>3</v>
      </c>
      <c r="L45" s="73">
        <v>3</v>
      </c>
      <c r="M45" s="73">
        <f t="shared" si="5"/>
        <v>9</v>
      </c>
      <c r="N45" s="73" t="str">
        <f t="shared" si="6"/>
        <v>ALTA</v>
      </c>
      <c r="O45" s="76" t="s">
        <v>840</v>
      </c>
      <c r="P45" s="73" t="s">
        <v>241</v>
      </c>
      <c r="Q45" s="73">
        <v>15</v>
      </c>
      <c r="R45" s="73">
        <v>15</v>
      </c>
      <c r="S45" s="73">
        <v>15</v>
      </c>
      <c r="T45" s="73">
        <v>15</v>
      </c>
      <c r="U45" s="73">
        <v>15</v>
      </c>
      <c r="V45" s="73">
        <v>15</v>
      </c>
      <c r="W45" s="73">
        <v>15</v>
      </c>
      <c r="X45" s="73">
        <f t="shared" si="7"/>
        <v>105</v>
      </c>
      <c r="Y45" s="73" t="str">
        <f t="shared" ref="Y45:Z45" si="52">IF(X45&lt;=85,"DÉBIL",IF(AND(X45&gt;=86,X45&lt;=95),"MODERADO",IF(AND(X45&gt;=96),"FUERTE")))</f>
        <v>FUERTE</v>
      </c>
      <c r="Z45" s="73" t="str">
        <f t="shared" si="52"/>
        <v>FUERTE</v>
      </c>
      <c r="AA45" s="73" t="str">
        <f t="shared" si="9"/>
        <v>FUERTE</v>
      </c>
      <c r="AB45" s="73" t="str">
        <f t="shared" si="10"/>
        <v>NO</v>
      </c>
      <c r="AC45" s="73" t="s">
        <v>211</v>
      </c>
      <c r="AD45" s="73" t="s">
        <v>211</v>
      </c>
      <c r="AE45" s="73">
        <f t="shared" si="11"/>
        <v>1</v>
      </c>
      <c r="AF45" s="73">
        <f t="shared" si="12"/>
        <v>1</v>
      </c>
      <c r="AG45" s="73">
        <f t="shared" si="13"/>
        <v>1</v>
      </c>
      <c r="AH45" s="73" t="str">
        <f t="shared" si="14"/>
        <v>BAJA</v>
      </c>
      <c r="AI45" s="73" t="s">
        <v>841</v>
      </c>
      <c r="AJ45" s="76" t="s">
        <v>842</v>
      </c>
      <c r="AK45" s="81" t="s">
        <v>843</v>
      </c>
      <c r="AL45" s="76" t="s">
        <v>844</v>
      </c>
      <c r="AM45" s="76" t="s">
        <v>845</v>
      </c>
    </row>
    <row r="46" spans="1:39" ht="405" x14ac:dyDescent="0.2">
      <c r="A46" s="233"/>
      <c r="B46" s="225"/>
      <c r="C46" s="220"/>
      <c r="D46" s="220"/>
      <c r="E46" s="220"/>
      <c r="F46" s="74" t="s">
        <v>61</v>
      </c>
      <c r="G46" s="80" t="s">
        <v>62</v>
      </c>
      <c r="H46" s="74" t="s">
        <v>459</v>
      </c>
      <c r="I46" s="75" t="s">
        <v>460</v>
      </c>
      <c r="J46" s="74" t="s">
        <v>461</v>
      </c>
      <c r="K46" s="73">
        <v>3</v>
      </c>
      <c r="L46" s="73">
        <v>3</v>
      </c>
      <c r="M46" s="73">
        <f t="shared" si="5"/>
        <v>9</v>
      </c>
      <c r="N46" s="73" t="str">
        <f t="shared" si="6"/>
        <v>ALTA</v>
      </c>
      <c r="O46" s="76" t="s">
        <v>846</v>
      </c>
      <c r="P46" s="73" t="s">
        <v>241</v>
      </c>
      <c r="Q46" s="73">
        <v>15</v>
      </c>
      <c r="R46" s="73">
        <v>15</v>
      </c>
      <c r="S46" s="73">
        <v>15</v>
      </c>
      <c r="T46" s="73">
        <v>15</v>
      </c>
      <c r="U46" s="73">
        <v>15</v>
      </c>
      <c r="V46" s="73">
        <v>15</v>
      </c>
      <c r="W46" s="73"/>
      <c r="X46" s="73">
        <f t="shared" si="7"/>
        <v>90</v>
      </c>
      <c r="Y46" s="73" t="str">
        <f t="shared" ref="Y46:Z46" si="53">IF(X46&lt;=85,"DÉBIL",IF(AND(X46&gt;=86,X46&lt;=95),"MODERADO",IF(AND(X46&gt;=96),"FUERTE")))</f>
        <v>MODERADO</v>
      </c>
      <c r="Z46" s="73" t="str">
        <f t="shared" si="53"/>
        <v>FUERTE</v>
      </c>
      <c r="AA46" s="73" t="str">
        <f t="shared" si="9"/>
        <v>MODERADO</v>
      </c>
      <c r="AB46" s="73" t="str">
        <f t="shared" si="10"/>
        <v>SI</v>
      </c>
      <c r="AC46" s="73" t="s">
        <v>211</v>
      </c>
      <c r="AD46" s="73" t="s">
        <v>211</v>
      </c>
      <c r="AE46" s="73">
        <f t="shared" si="11"/>
        <v>3</v>
      </c>
      <c r="AF46" s="73">
        <f t="shared" si="12"/>
        <v>3</v>
      </c>
      <c r="AG46" s="73">
        <f t="shared" si="13"/>
        <v>9</v>
      </c>
      <c r="AH46" s="73" t="str">
        <f t="shared" si="14"/>
        <v>ALTA</v>
      </c>
      <c r="AI46" s="73" t="s">
        <v>847</v>
      </c>
      <c r="AJ46" s="90" t="s">
        <v>848</v>
      </c>
      <c r="AK46" s="81" t="s">
        <v>843</v>
      </c>
      <c r="AL46" s="76" t="s">
        <v>849</v>
      </c>
      <c r="AM46" s="76" t="s">
        <v>868</v>
      </c>
    </row>
    <row r="47" spans="1:39" ht="409.5" x14ac:dyDescent="0.2">
      <c r="A47" s="218" t="s">
        <v>515</v>
      </c>
      <c r="B47" s="212" t="s">
        <v>551</v>
      </c>
      <c r="C47" s="215" t="s">
        <v>552</v>
      </c>
      <c r="D47" s="215" t="s">
        <v>553</v>
      </c>
      <c r="E47" s="215" t="s">
        <v>554</v>
      </c>
      <c r="F47" s="74" t="s">
        <v>61</v>
      </c>
      <c r="G47" s="80" t="s">
        <v>232</v>
      </c>
      <c r="H47" s="74" t="s">
        <v>555</v>
      </c>
      <c r="I47" s="75" t="s">
        <v>556</v>
      </c>
      <c r="J47" s="74" t="s">
        <v>557</v>
      </c>
      <c r="K47" s="73">
        <v>2</v>
      </c>
      <c r="L47" s="73">
        <v>4</v>
      </c>
      <c r="M47" s="73">
        <f t="shared" si="5"/>
        <v>8</v>
      </c>
      <c r="N47" s="73" t="str">
        <f t="shared" si="6"/>
        <v>ALTA</v>
      </c>
      <c r="O47" s="76" t="s">
        <v>558</v>
      </c>
      <c r="P47" s="73" t="s">
        <v>241</v>
      </c>
      <c r="Q47" s="73">
        <v>15</v>
      </c>
      <c r="R47" s="73">
        <v>15</v>
      </c>
      <c r="S47" s="73">
        <v>15</v>
      </c>
      <c r="T47" s="73">
        <v>15</v>
      </c>
      <c r="U47" s="73">
        <v>15</v>
      </c>
      <c r="V47" s="73">
        <v>15</v>
      </c>
      <c r="W47" s="73">
        <v>15</v>
      </c>
      <c r="X47" s="73">
        <f>SUM(Q47:W47)</f>
        <v>105</v>
      </c>
      <c r="Y47" s="73" t="str">
        <f>IF(X47&lt;=85,"DÉBIL",IF(AND(X47&gt;=86,X47&lt;=95),"MODERADO",IF(AND(X47&gt;=96),"FUERTE")))</f>
        <v>FUERTE</v>
      </c>
      <c r="Z47" s="73" t="str">
        <f t="shared" ref="Y47:Z62" si="54">IF(Y47&lt;=85,"DÉBIL",IF(AND(Y47&gt;=86,Y47&lt;=95),"MODERADO",IF(AND(Y47&gt;=96),"FUERTE")))</f>
        <v>FUERTE</v>
      </c>
      <c r="AA47" s="73"/>
      <c r="AB47" s="73" t="s">
        <v>188</v>
      </c>
      <c r="AC47" s="73" t="s">
        <v>211</v>
      </c>
      <c r="AD47" s="73" t="s">
        <v>213</v>
      </c>
      <c r="AE47" s="73">
        <f t="shared" si="11"/>
        <v>2</v>
      </c>
      <c r="AF47" s="73">
        <f t="shared" si="12"/>
        <v>4</v>
      </c>
      <c r="AG47" s="73">
        <f t="shared" si="13"/>
        <v>8</v>
      </c>
      <c r="AH47" s="73" t="str">
        <f t="shared" si="14"/>
        <v>ALTA</v>
      </c>
      <c r="AI47" s="73" t="s">
        <v>559</v>
      </c>
      <c r="AJ47" s="76" t="s">
        <v>1032</v>
      </c>
      <c r="AK47" s="73" t="s">
        <v>1033</v>
      </c>
      <c r="AL47" s="76" t="s">
        <v>1034</v>
      </c>
      <c r="AM47" s="76" t="s">
        <v>560</v>
      </c>
    </row>
    <row r="48" spans="1:39" ht="409.5" x14ac:dyDescent="0.2">
      <c r="A48" s="218"/>
      <c r="B48" s="213"/>
      <c r="C48" s="216"/>
      <c r="D48" s="216"/>
      <c r="E48" s="216"/>
      <c r="F48" s="74" t="s">
        <v>61</v>
      </c>
      <c r="G48" s="80" t="s">
        <v>232</v>
      </c>
      <c r="H48" s="74" t="s">
        <v>869</v>
      </c>
      <c r="I48" s="75" t="s">
        <v>870</v>
      </c>
      <c r="J48" s="74" t="s">
        <v>557</v>
      </c>
      <c r="K48" s="73">
        <v>3</v>
      </c>
      <c r="L48" s="73">
        <v>3</v>
      </c>
      <c r="M48" s="73">
        <f t="shared" si="5"/>
        <v>9</v>
      </c>
      <c r="N48" s="73" t="str">
        <f t="shared" si="6"/>
        <v>ALTA</v>
      </c>
      <c r="O48" s="76" t="s">
        <v>1035</v>
      </c>
      <c r="P48" s="73" t="s">
        <v>241</v>
      </c>
      <c r="Q48" s="73">
        <v>15</v>
      </c>
      <c r="R48" s="73">
        <v>15</v>
      </c>
      <c r="S48" s="73">
        <v>15</v>
      </c>
      <c r="T48" s="73">
        <v>15</v>
      </c>
      <c r="U48" s="73">
        <v>15</v>
      </c>
      <c r="V48" s="73">
        <v>15</v>
      </c>
      <c r="W48" s="73">
        <v>15</v>
      </c>
      <c r="X48" s="73">
        <f>SUM(Q48:W48)</f>
        <v>105</v>
      </c>
      <c r="Y48" s="73" t="str">
        <f t="shared" si="54"/>
        <v>FUERTE</v>
      </c>
      <c r="Z48" s="73" t="str">
        <f t="shared" si="54"/>
        <v>FUERTE</v>
      </c>
      <c r="AA48" s="73"/>
      <c r="AB48" s="73" t="s">
        <v>188</v>
      </c>
      <c r="AC48" s="73" t="s">
        <v>211</v>
      </c>
      <c r="AD48" s="73" t="s">
        <v>213</v>
      </c>
      <c r="AE48" s="73">
        <f t="shared" si="11"/>
        <v>3</v>
      </c>
      <c r="AF48" s="73">
        <f t="shared" si="12"/>
        <v>3</v>
      </c>
      <c r="AG48" s="73">
        <f t="shared" si="13"/>
        <v>9</v>
      </c>
      <c r="AH48" s="73" t="str">
        <f t="shared" si="14"/>
        <v>ALTA</v>
      </c>
      <c r="AI48" s="73" t="s">
        <v>871</v>
      </c>
      <c r="AJ48" s="76" t="s">
        <v>1032</v>
      </c>
      <c r="AK48" s="79" t="s">
        <v>1033</v>
      </c>
      <c r="AL48" s="77" t="s">
        <v>1034</v>
      </c>
      <c r="AM48" s="77" t="s">
        <v>560</v>
      </c>
    </row>
    <row r="49" spans="1:39" ht="390" x14ac:dyDescent="0.2">
      <c r="A49" s="218"/>
      <c r="B49" s="213"/>
      <c r="C49" s="216"/>
      <c r="D49" s="216"/>
      <c r="E49" s="216"/>
      <c r="F49" s="74" t="s">
        <v>61</v>
      </c>
      <c r="G49" s="80" t="s">
        <v>232</v>
      </c>
      <c r="H49" s="74" t="s">
        <v>561</v>
      </c>
      <c r="I49" s="75" t="s">
        <v>872</v>
      </c>
      <c r="J49" s="74" t="s">
        <v>562</v>
      </c>
      <c r="K49" s="73">
        <v>3</v>
      </c>
      <c r="L49" s="73">
        <v>4</v>
      </c>
      <c r="M49" s="73">
        <f t="shared" si="5"/>
        <v>12</v>
      </c>
      <c r="N49" s="73" t="str">
        <f t="shared" si="6"/>
        <v>ALTA</v>
      </c>
      <c r="O49" s="76" t="s">
        <v>1036</v>
      </c>
      <c r="P49" s="73" t="s">
        <v>241</v>
      </c>
      <c r="Q49" s="73">
        <v>15</v>
      </c>
      <c r="R49" s="73">
        <v>15</v>
      </c>
      <c r="S49" s="73">
        <v>15</v>
      </c>
      <c r="T49" s="73">
        <v>15</v>
      </c>
      <c r="U49" s="73">
        <v>15</v>
      </c>
      <c r="V49" s="73">
        <v>15</v>
      </c>
      <c r="W49" s="73">
        <v>15</v>
      </c>
      <c r="X49" s="73">
        <f t="shared" ref="X49:X61" si="55">SUM(Q49:W49)</f>
        <v>105</v>
      </c>
      <c r="Y49" s="73" t="str">
        <f t="shared" si="54"/>
        <v>FUERTE</v>
      </c>
      <c r="Z49" s="73" t="str">
        <f t="shared" si="54"/>
        <v>FUERTE</v>
      </c>
      <c r="AA49" s="73"/>
      <c r="AB49" s="73" t="s">
        <v>188</v>
      </c>
      <c r="AC49" s="73" t="s">
        <v>211</v>
      </c>
      <c r="AD49" s="73" t="s">
        <v>213</v>
      </c>
      <c r="AE49" s="73">
        <f t="shared" si="11"/>
        <v>3</v>
      </c>
      <c r="AF49" s="73">
        <f t="shared" si="12"/>
        <v>4</v>
      </c>
      <c r="AG49" s="73">
        <f t="shared" si="13"/>
        <v>12</v>
      </c>
      <c r="AH49" s="73" t="str">
        <f t="shared" si="14"/>
        <v>ALTA</v>
      </c>
      <c r="AI49" s="73" t="s">
        <v>1037</v>
      </c>
      <c r="AJ49" s="76" t="s">
        <v>1038</v>
      </c>
      <c r="AK49" s="79" t="s">
        <v>873</v>
      </c>
      <c r="AL49" s="77" t="s">
        <v>874</v>
      </c>
      <c r="AM49" s="77" t="s">
        <v>560</v>
      </c>
    </row>
    <row r="50" spans="1:39" ht="255" x14ac:dyDescent="0.2">
      <c r="A50" s="218"/>
      <c r="B50" s="213"/>
      <c r="C50" s="216"/>
      <c r="D50" s="216"/>
      <c r="E50" s="216"/>
      <c r="F50" s="74" t="s">
        <v>61</v>
      </c>
      <c r="G50" s="80" t="s">
        <v>232</v>
      </c>
      <c r="H50" s="74" t="s">
        <v>563</v>
      </c>
      <c r="I50" s="75" t="s">
        <v>564</v>
      </c>
      <c r="J50" s="74" t="s">
        <v>1039</v>
      </c>
      <c r="K50" s="73">
        <v>2</v>
      </c>
      <c r="L50" s="73">
        <v>4</v>
      </c>
      <c r="M50" s="73">
        <f t="shared" si="5"/>
        <v>8</v>
      </c>
      <c r="N50" s="73" t="str">
        <f t="shared" si="6"/>
        <v>ALTA</v>
      </c>
      <c r="O50" s="76" t="s">
        <v>1040</v>
      </c>
      <c r="P50" s="73" t="s">
        <v>241</v>
      </c>
      <c r="Q50" s="73">
        <v>15</v>
      </c>
      <c r="R50" s="73">
        <v>15</v>
      </c>
      <c r="S50" s="73">
        <v>15</v>
      </c>
      <c r="T50" s="73">
        <v>15</v>
      </c>
      <c r="U50" s="73">
        <v>15</v>
      </c>
      <c r="V50" s="73">
        <v>15</v>
      </c>
      <c r="W50" s="73">
        <v>15</v>
      </c>
      <c r="X50" s="73">
        <f t="shared" si="55"/>
        <v>105</v>
      </c>
      <c r="Y50" s="73" t="str">
        <f t="shared" si="54"/>
        <v>FUERTE</v>
      </c>
      <c r="Z50" s="73" t="str">
        <f t="shared" si="54"/>
        <v>FUERTE</v>
      </c>
      <c r="AA50" s="73"/>
      <c r="AB50" s="73" t="s">
        <v>188</v>
      </c>
      <c r="AC50" s="73" t="s">
        <v>211</v>
      </c>
      <c r="AD50" s="73" t="s">
        <v>213</v>
      </c>
      <c r="AE50" s="73">
        <f t="shared" si="11"/>
        <v>2</v>
      </c>
      <c r="AF50" s="73">
        <f t="shared" si="12"/>
        <v>4</v>
      </c>
      <c r="AG50" s="73">
        <f t="shared" si="13"/>
        <v>8</v>
      </c>
      <c r="AH50" s="73" t="str">
        <f t="shared" si="14"/>
        <v>ALTA</v>
      </c>
      <c r="AI50" s="91" t="s">
        <v>559</v>
      </c>
      <c r="AJ50" s="92" t="s">
        <v>565</v>
      </c>
      <c r="AK50" s="79" t="s">
        <v>378</v>
      </c>
      <c r="AL50" s="77" t="s">
        <v>566</v>
      </c>
      <c r="AM50" s="91" t="s">
        <v>875</v>
      </c>
    </row>
    <row r="51" spans="1:39" ht="409.5" x14ac:dyDescent="0.2">
      <c r="A51" s="218"/>
      <c r="B51" s="213"/>
      <c r="C51" s="216"/>
      <c r="D51" s="216"/>
      <c r="E51" s="216"/>
      <c r="F51" s="74" t="s">
        <v>61</v>
      </c>
      <c r="G51" s="80" t="s">
        <v>133</v>
      </c>
      <c r="H51" s="74" t="s">
        <v>555</v>
      </c>
      <c r="I51" s="75" t="s">
        <v>567</v>
      </c>
      <c r="J51" s="74" t="s">
        <v>876</v>
      </c>
      <c r="K51" s="73">
        <v>2</v>
      </c>
      <c r="L51" s="73">
        <v>4</v>
      </c>
      <c r="M51" s="73">
        <f t="shared" si="5"/>
        <v>8</v>
      </c>
      <c r="N51" s="73" t="str">
        <f t="shared" si="6"/>
        <v>ALTA</v>
      </c>
      <c r="O51" s="76" t="s">
        <v>558</v>
      </c>
      <c r="P51" s="73" t="s">
        <v>241</v>
      </c>
      <c r="Q51" s="73">
        <v>15</v>
      </c>
      <c r="R51" s="73">
        <v>15</v>
      </c>
      <c r="S51" s="73">
        <v>15</v>
      </c>
      <c r="T51" s="73">
        <v>15</v>
      </c>
      <c r="U51" s="73">
        <v>15</v>
      </c>
      <c r="V51" s="73">
        <v>15</v>
      </c>
      <c r="W51" s="73">
        <v>15</v>
      </c>
      <c r="X51" s="73">
        <f t="shared" si="55"/>
        <v>105</v>
      </c>
      <c r="Y51" s="73" t="str">
        <f t="shared" si="54"/>
        <v>FUERTE</v>
      </c>
      <c r="Z51" s="73" t="str">
        <f t="shared" si="54"/>
        <v>FUERTE</v>
      </c>
      <c r="AA51" s="73"/>
      <c r="AB51" s="73" t="s">
        <v>188</v>
      </c>
      <c r="AC51" s="73" t="s">
        <v>211</v>
      </c>
      <c r="AD51" s="73" t="s">
        <v>213</v>
      </c>
      <c r="AE51" s="73">
        <f t="shared" si="11"/>
        <v>2</v>
      </c>
      <c r="AF51" s="73">
        <f t="shared" si="12"/>
        <v>4</v>
      </c>
      <c r="AG51" s="73">
        <f t="shared" si="13"/>
        <v>8</v>
      </c>
      <c r="AH51" s="73" t="str">
        <f t="shared" si="14"/>
        <v>ALTA</v>
      </c>
      <c r="AI51" s="93" t="s">
        <v>559</v>
      </c>
      <c r="AJ51" s="94" t="s">
        <v>1041</v>
      </c>
      <c r="AK51" s="79" t="s">
        <v>1033</v>
      </c>
      <c r="AL51" s="77" t="s">
        <v>1034</v>
      </c>
      <c r="AM51" s="77" t="s">
        <v>560</v>
      </c>
    </row>
    <row r="52" spans="1:39" ht="409.5" x14ac:dyDescent="0.2">
      <c r="A52" s="218"/>
      <c r="B52" s="214"/>
      <c r="C52" s="217"/>
      <c r="D52" s="217"/>
      <c r="E52" s="217"/>
      <c r="F52" s="74" t="s">
        <v>61</v>
      </c>
      <c r="G52" s="80" t="s">
        <v>133</v>
      </c>
      <c r="H52" s="74" t="s">
        <v>568</v>
      </c>
      <c r="I52" s="75" t="s">
        <v>569</v>
      </c>
      <c r="J52" s="74" t="s">
        <v>570</v>
      </c>
      <c r="K52" s="73">
        <v>3</v>
      </c>
      <c r="L52" s="73">
        <v>4</v>
      </c>
      <c r="M52" s="73">
        <f t="shared" si="5"/>
        <v>12</v>
      </c>
      <c r="N52" s="73" t="str">
        <f t="shared" si="6"/>
        <v>ALTA</v>
      </c>
      <c r="O52" s="76" t="s">
        <v>877</v>
      </c>
      <c r="P52" s="73" t="s">
        <v>241</v>
      </c>
      <c r="Q52" s="73">
        <v>15</v>
      </c>
      <c r="R52" s="73">
        <v>15</v>
      </c>
      <c r="S52" s="73">
        <v>15</v>
      </c>
      <c r="T52" s="73">
        <v>15</v>
      </c>
      <c r="U52" s="73">
        <v>15</v>
      </c>
      <c r="V52" s="73">
        <v>15</v>
      </c>
      <c r="W52" s="73">
        <v>15</v>
      </c>
      <c r="X52" s="73">
        <f t="shared" si="55"/>
        <v>105</v>
      </c>
      <c r="Y52" s="73" t="str">
        <f t="shared" si="54"/>
        <v>FUERTE</v>
      </c>
      <c r="Z52" s="73" t="str">
        <f t="shared" si="54"/>
        <v>FUERTE</v>
      </c>
      <c r="AA52" s="73"/>
      <c r="AB52" s="73" t="s">
        <v>190</v>
      </c>
      <c r="AC52" s="73" t="s">
        <v>211</v>
      </c>
      <c r="AD52" s="73" t="s">
        <v>213</v>
      </c>
      <c r="AE52" s="73">
        <f t="shared" si="11"/>
        <v>3</v>
      </c>
      <c r="AF52" s="73">
        <f t="shared" si="12"/>
        <v>4</v>
      </c>
      <c r="AG52" s="73">
        <f t="shared" si="13"/>
        <v>12</v>
      </c>
      <c r="AH52" s="73" t="str">
        <f t="shared" si="14"/>
        <v>ALTA</v>
      </c>
      <c r="AI52" s="95" t="s">
        <v>878</v>
      </c>
      <c r="AJ52" s="95" t="s">
        <v>1042</v>
      </c>
      <c r="AK52" s="79" t="s">
        <v>378</v>
      </c>
      <c r="AL52" s="77" t="s">
        <v>1043</v>
      </c>
      <c r="AM52" s="77" t="s">
        <v>879</v>
      </c>
    </row>
    <row r="53" spans="1:39" ht="409.5" x14ac:dyDescent="0.2">
      <c r="A53" s="218"/>
      <c r="B53" s="210" t="s">
        <v>685</v>
      </c>
      <c r="C53" s="221" t="s">
        <v>497</v>
      </c>
      <c r="D53" s="223" t="s">
        <v>498</v>
      </c>
      <c r="E53" s="223" t="s">
        <v>499</v>
      </c>
      <c r="F53" s="73" t="s">
        <v>61</v>
      </c>
      <c r="G53" s="73" t="s">
        <v>62</v>
      </c>
      <c r="H53" s="74" t="s">
        <v>1079</v>
      </c>
      <c r="I53" s="89" t="s">
        <v>1080</v>
      </c>
      <c r="J53" s="74" t="s">
        <v>1081</v>
      </c>
      <c r="K53" s="73">
        <v>2</v>
      </c>
      <c r="L53" s="73">
        <v>3</v>
      </c>
      <c r="M53" s="73">
        <f t="shared" si="5"/>
        <v>6</v>
      </c>
      <c r="N53" s="73" t="str">
        <f t="shared" si="6"/>
        <v>MODERADA</v>
      </c>
      <c r="O53" s="90" t="s">
        <v>1082</v>
      </c>
      <c r="P53" s="73" t="s">
        <v>241</v>
      </c>
      <c r="Q53" s="73">
        <v>15</v>
      </c>
      <c r="R53" s="73">
        <v>15</v>
      </c>
      <c r="S53" s="73">
        <v>15</v>
      </c>
      <c r="T53" s="73">
        <v>15</v>
      </c>
      <c r="U53" s="73">
        <v>15</v>
      </c>
      <c r="V53" s="73">
        <v>15</v>
      </c>
      <c r="W53" s="73">
        <v>10</v>
      </c>
      <c r="X53" s="73">
        <f t="shared" si="55"/>
        <v>100</v>
      </c>
      <c r="Y53" s="73" t="str">
        <f>IF(X53&lt;=85,"DÉBIL",IF(AND(X53&gt;=86,X53&lt;=95),"MODERADO",IF(AND(X53&gt;=96),"FUERTE")))</f>
        <v>FUERTE</v>
      </c>
      <c r="Z53" s="73" t="str">
        <f>IF(Y53&lt;=85,"DÉBIL",IF(AND(Y53&gt;=86,Y53&lt;=95),"MODERADO",IF(AND(Y53&gt;=96),"FUERTE")))</f>
        <v>FUERTE</v>
      </c>
      <c r="AA53" s="73" t="str">
        <f>IF(AND(Y53="FUERTE",Z53="FUERTE"),"FUERTE",IF(AND(Y53="FUERTE",Z53="MODERADO"),"MODERADO",IF(AND(Y53="FUERTE",Z53="DÉBIL"),"DÉBIL",IF(AND(Y53="MODERADO",Z53="FUERTE"),"MODERADO",IF(AND(Y53="MODERADO",Z53="MODERADO"),"MODERADO",IF(AND(Y53="MODERADO",Z53="DÉBIL"),"DÉBIL",IF(AND(Y53="DÉBIL",Z53="FUERTE"),"DÉBIL",IF(AND(Y53="DÉBIL",Z53="MODERADO"),"DÉBIL",IF(AND(Y53="DÉBIL",Z53="DÉBIL"),"DÉBIL","SIN DATOS")))))))))</f>
        <v>FUERTE</v>
      </c>
      <c r="AB53" s="73" t="str">
        <f>IF(AND(Y53="FUERTE",Z53="FUERTE"),"NO",IF(AND(Y53="FUERTE",Z53="MODERADO"),"SI",IF(AND(Y53="FUERTE",Z53="DÉBIL"),"SI",IF(AND(Y53="MODERADO",Z53="FUERTE"),"SI",IF(AND(Y53="MODERADO",Z53="MODERADO"),"SI",IF(AND(Y53="MODERADO",Z53="DÉBIL"),"SI",IF(AND(Y53="DÉBIL",Z53="FUERTE"),"SI",IF(AND(Y53="DÉBIL",Z53="MODERADO"),"SI",IF(AND(Y53="DÉBIL",Z53="DÉBIL"),"SI","SIN DATOS")))))))))</f>
        <v>NO</v>
      </c>
      <c r="AC53" s="73" t="s">
        <v>211</v>
      </c>
      <c r="AD53" s="73" t="s">
        <v>213</v>
      </c>
      <c r="AE53" s="73">
        <f t="shared" si="11"/>
        <v>0</v>
      </c>
      <c r="AF53" s="73">
        <f t="shared" si="12"/>
        <v>3</v>
      </c>
      <c r="AG53" s="73">
        <f t="shared" si="13"/>
        <v>0</v>
      </c>
      <c r="AH53" s="73" t="str">
        <f t="shared" si="14"/>
        <v>BAJA</v>
      </c>
      <c r="AI53" s="73" t="s">
        <v>500</v>
      </c>
      <c r="AJ53" s="76" t="s">
        <v>1083</v>
      </c>
      <c r="AK53" s="81" t="s">
        <v>501</v>
      </c>
      <c r="AL53" s="76" t="s">
        <v>502</v>
      </c>
      <c r="AM53" s="76" t="s">
        <v>503</v>
      </c>
    </row>
    <row r="54" spans="1:39" ht="409.5" x14ac:dyDescent="0.2">
      <c r="A54" s="218"/>
      <c r="B54" s="211"/>
      <c r="C54" s="222"/>
      <c r="D54" s="224"/>
      <c r="E54" s="224"/>
      <c r="F54" s="73" t="s">
        <v>61</v>
      </c>
      <c r="G54" s="73" t="s">
        <v>62</v>
      </c>
      <c r="H54" s="74" t="s">
        <v>1084</v>
      </c>
      <c r="I54" s="89" t="s">
        <v>504</v>
      </c>
      <c r="J54" s="74" t="s">
        <v>505</v>
      </c>
      <c r="K54" s="73">
        <v>2</v>
      </c>
      <c r="L54" s="73">
        <v>4</v>
      </c>
      <c r="M54" s="73">
        <f t="shared" si="5"/>
        <v>8</v>
      </c>
      <c r="N54" s="73" t="str">
        <f t="shared" si="6"/>
        <v>ALTA</v>
      </c>
      <c r="O54" s="76" t="s">
        <v>1085</v>
      </c>
      <c r="P54" s="73" t="s">
        <v>241</v>
      </c>
      <c r="Q54" s="73">
        <v>15</v>
      </c>
      <c r="R54" s="73">
        <v>15</v>
      </c>
      <c r="S54" s="73">
        <v>15</v>
      </c>
      <c r="T54" s="73">
        <v>15</v>
      </c>
      <c r="U54" s="73">
        <v>15</v>
      </c>
      <c r="V54" s="73">
        <v>15</v>
      </c>
      <c r="W54" s="73">
        <v>10</v>
      </c>
      <c r="X54" s="73">
        <f t="shared" si="55"/>
        <v>100</v>
      </c>
      <c r="Y54" s="73" t="str">
        <f>IF(X54&lt;=85,"DÉBIL",IF(AND(X54&gt;=86,X54&lt;=95),"MODERADO",IF(AND(X54&gt;=96),"FUERTE")))</f>
        <v>FUERTE</v>
      </c>
      <c r="Z54" s="73" t="str">
        <f>IF(Y54&lt;=85,"DÉBIL",IF(AND(Y54&gt;=86,Y54&lt;=95),"MODERADO",IF(AND(Y54&gt;=96),"FUERTE")))</f>
        <v>FUERTE</v>
      </c>
      <c r="AA54" s="73" t="str">
        <f>IF(AND(Y54="FUERTE",Z54="FUERTE"),"FUERTE",IF(AND(Y54="FUERTE",Z54="MODERADO"),"MODERADO",IF(AND(Y54="FUERTE",Z54="DÉBIL"),"DÉBIL",IF(AND(Y54="MODERADO",Z54="FUERTE"),"MODERADO",IF(AND(Y54="MODERADO",Z54="MODERADO"),"MODERADO",IF(AND(Y54="MODERADO",Z54="DÉBIL"),"DÉBIL",IF(AND(Y54="DÉBIL",Z54="FUERTE"),"DÉBIL",IF(AND(Y54="DÉBIL",Z54="MODERADO"),"DÉBIL",IF(AND(Y54="DÉBIL",Z54="DÉBIL"),"DÉBIL","SIN DATOS")))))))))</f>
        <v>FUERTE</v>
      </c>
      <c r="AB54" s="73" t="str">
        <f>IF(AND(Y54="FUERTE",Z54="FUERTE"),"NO",IF(AND(Y54="FUERTE",Z54="MODERADO"),"SI",IF(AND(Y54="FUERTE",Z54="DÉBIL"),"SI",IF(AND(Y54="MODERADO",Z54="FUERTE"),"SI",IF(AND(Y54="MODERADO",Z54="MODERADO"),"SI",IF(AND(Y54="MODERADO",Z54="DÉBIL"),"SI",IF(AND(Y54="DÉBIL",Z54="FUERTE"),"SI",IF(AND(Y54="DÉBIL",Z54="MODERADO"),"SI",IF(AND(Y54="DÉBIL",Z54="DÉBIL"),"SI","SIN DATOS")))))))))</f>
        <v>NO</v>
      </c>
      <c r="AC54" s="73" t="s">
        <v>211</v>
      </c>
      <c r="AD54" s="73" t="s">
        <v>213</v>
      </c>
      <c r="AE54" s="73">
        <f t="shared" si="11"/>
        <v>0</v>
      </c>
      <c r="AF54" s="73">
        <f t="shared" si="12"/>
        <v>4</v>
      </c>
      <c r="AG54" s="73">
        <f t="shared" si="13"/>
        <v>0</v>
      </c>
      <c r="AH54" s="73" t="str">
        <f t="shared" si="14"/>
        <v>BAJA</v>
      </c>
      <c r="AI54" s="73" t="s">
        <v>506</v>
      </c>
      <c r="AJ54" s="76" t="s">
        <v>507</v>
      </c>
      <c r="AK54" s="81" t="s">
        <v>508</v>
      </c>
      <c r="AL54" s="76" t="s">
        <v>509</v>
      </c>
      <c r="AM54" s="76" t="s">
        <v>503</v>
      </c>
    </row>
    <row r="55" spans="1:39" ht="409.5" x14ac:dyDescent="0.2">
      <c r="A55" s="218"/>
      <c r="B55" s="211"/>
      <c r="C55" s="222"/>
      <c r="D55" s="224"/>
      <c r="E55" s="224"/>
      <c r="F55" s="73" t="s">
        <v>61</v>
      </c>
      <c r="G55" s="73" t="s">
        <v>62</v>
      </c>
      <c r="H55" s="74" t="s">
        <v>1086</v>
      </c>
      <c r="I55" s="89" t="s">
        <v>1087</v>
      </c>
      <c r="J55" s="74" t="s">
        <v>505</v>
      </c>
      <c r="K55" s="73">
        <v>3</v>
      </c>
      <c r="L55" s="73">
        <v>4</v>
      </c>
      <c r="M55" s="73">
        <f t="shared" si="5"/>
        <v>12</v>
      </c>
      <c r="N55" s="73" t="str">
        <f t="shared" si="6"/>
        <v>ALTA</v>
      </c>
      <c r="O55" s="76" t="s">
        <v>1088</v>
      </c>
      <c r="P55" s="73" t="s">
        <v>241</v>
      </c>
      <c r="Q55" s="73">
        <v>15</v>
      </c>
      <c r="R55" s="73">
        <v>15</v>
      </c>
      <c r="S55" s="73">
        <v>15</v>
      </c>
      <c r="T55" s="73">
        <v>15</v>
      </c>
      <c r="U55" s="73">
        <v>15</v>
      </c>
      <c r="V55" s="73">
        <v>15</v>
      </c>
      <c r="W55" s="73">
        <v>10</v>
      </c>
      <c r="X55" s="73">
        <f t="shared" si="55"/>
        <v>100</v>
      </c>
      <c r="Y55" s="73" t="str">
        <f t="shared" ref="Y55" si="56">IF(X55&lt;=85,"DÉBIL",IF(AND(X55&gt;=86,X55&lt;=95),"MODERADO",IF(AND(X55&gt;=96),"FUERTE")))</f>
        <v>FUERTE</v>
      </c>
      <c r="Z55" s="73" t="str">
        <f t="shared" ref="Z55:Z63" si="57">IF(Y55&lt;=85,"DÉBIL",IF(AND(Y55&gt;=86,Y55&lt;=95),"MODERADO",IF(AND(Y55&gt;=96),"FUERTE")))</f>
        <v>FUERTE</v>
      </c>
      <c r="AA55" s="73" t="str">
        <f t="shared" ref="AA55" si="58">IF(AND(Y55="FUERTE",Z55="FUERTE"),"FUERTE",IF(AND(Y55="FUERTE",Z55="MODERADO"),"MODERADO",IF(AND(Y55="FUERTE",Z55="DÉBIL"),"DÉBIL",IF(AND(Y55="MODERADO",Z55="FUERTE"),"MODERADO",IF(AND(Y55="MODERADO",Z55="MODERADO"),"MODERADO",IF(AND(Y55="MODERADO",Z55="DÉBIL"),"DÉBIL",IF(AND(Y55="DÉBIL",Z55="FUERTE"),"DÉBIL",IF(AND(Y55="DÉBIL",Z55="MODERADO"),"DÉBIL",IF(AND(Y55="DÉBIL",Z55="DÉBIL"),"DÉBIL","SIN DATOS")))))))))</f>
        <v>FUERTE</v>
      </c>
      <c r="AB55" s="73" t="str">
        <f t="shared" ref="AB55" si="59">IF(AND(Y55="FUERTE",Z55="FUERTE"),"NO",IF(AND(Y55="FUERTE",Z55="MODERADO"),"SI",IF(AND(Y55="FUERTE",Z55="DÉBIL"),"SI",IF(AND(Y55="MODERADO",Z55="FUERTE"),"SI",IF(AND(Y55="MODERADO",Z55="MODERADO"),"SI",IF(AND(Y55="MODERADO",Z55="DÉBIL"),"SI",IF(AND(Y55="DÉBIL",Z55="FUERTE"),"SI",IF(AND(Y55="DÉBIL",Z55="MODERADO"),"SI",IF(AND(Y55="DÉBIL",Z55="DÉBIL"),"SI","SIN DATOS")))))))))</f>
        <v>NO</v>
      </c>
      <c r="AC55" s="73" t="s">
        <v>211</v>
      </c>
      <c r="AD55" s="73" t="s">
        <v>213</v>
      </c>
      <c r="AE55" s="73">
        <f t="shared" si="11"/>
        <v>1</v>
      </c>
      <c r="AF55" s="73">
        <f t="shared" si="12"/>
        <v>4</v>
      </c>
      <c r="AG55" s="73">
        <f t="shared" si="13"/>
        <v>4</v>
      </c>
      <c r="AH55" s="73" t="str">
        <f t="shared" si="14"/>
        <v>MODERADA</v>
      </c>
      <c r="AI55" s="73" t="s">
        <v>510</v>
      </c>
      <c r="AJ55" s="76" t="s">
        <v>511</v>
      </c>
      <c r="AK55" s="81" t="s">
        <v>1089</v>
      </c>
      <c r="AL55" s="76" t="s">
        <v>513</v>
      </c>
      <c r="AM55" s="76" t="s">
        <v>1090</v>
      </c>
    </row>
    <row r="56" spans="1:39" ht="285" customHeight="1" x14ac:dyDescent="0.2">
      <c r="A56" s="218"/>
      <c r="B56" s="212" t="s">
        <v>677</v>
      </c>
      <c r="C56" s="215" t="s">
        <v>516</v>
      </c>
      <c r="D56" s="215" t="s">
        <v>517</v>
      </c>
      <c r="E56" s="215" t="s">
        <v>518</v>
      </c>
      <c r="F56" s="73" t="s">
        <v>61</v>
      </c>
      <c r="G56" s="73" t="s">
        <v>240</v>
      </c>
      <c r="H56" s="74" t="s">
        <v>519</v>
      </c>
      <c r="I56" s="75" t="s">
        <v>520</v>
      </c>
      <c r="J56" s="94" t="s">
        <v>521</v>
      </c>
      <c r="K56" s="79">
        <v>2</v>
      </c>
      <c r="L56" s="79">
        <v>4</v>
      </c>
      <c r="M56" s="73">
        <f t="shared" si="5"/>
        <v>8</v>
      </c>
      <c r="N56" s="73" t="str">
        <f t="shared" si="6"/>
        <v>ALTA</v>
      </c>
      <c r="O56" s="76" t="s">
        <v>1044</v>
      </c>
      <c r="P56" s="73" t="s">
        <v>241</v>
      </c>
      <c r="Q56" s="73">
        <v>15</v>
      </c>
      <c r="R56" s="73">
        <v>15</v>
      </c>
      <c r="S56" s="73">
        <v>15</v>
      </c>
      <c r="T56" s="73">
        <v>15</v>
      </c>
      <c r="U56" s="73">
        <v>15</v>
      </c>
      <c r="V56" s="73">
        <v>15</v>
      </c>
      <c r="W56" s="73">
        <v>10</v>
      </c>
      <c r="X56" s="73">
        <f t="shared" si="55"/>
        <v>100</v>
      </c>
      <c r="Y56" s="73" t="str">
        <f t="shared" si="54"/>
        <v>FUERTE</v>
      </c>
      <c r="Z56" s="73" t="str">
        <f t="shared" si="57"/>
        <v>FUERTE</v>
      </c>
      <c r="AA56" s="73" t="str">
        <f t="shared" ref="AA56:AA62" si="60">IF(AND(Y56="FUERTE",Z56="FUERTE"),"FUERTE",IF(AND(Y56="FUERTE",Z56="MODERADO"),"MODERADO",IF(AND(Y56="FUERTE",Z56="DÉBIL"),"DÉBIL",IF(AND(Y56="MODERADO",Z56="FUERTE"),"MODERADO",IF(AND(Y56="MODERADO",Z56="MODERADO"),"MODERADO",IF(AND(Y56="MODERADO",Z56="DÉBIL"),"DÉBIL",IF(AND(Y56="DÉBIL",Z56="FUERTE"),"DÉBIL",IF(AND(Y56="DÉBIL",Z56="MODERADO"),"DÉBIL",IF(AND(Y56="DÉBIL",Z56="DÉBIL"),"DÉBIL","SIN DATOS")))))))))</f>
        <v>FUERTE</v>
      </c>
      <c r="AB56" s="73" t="str">
        <f t="shared" ref="AB56:AB62" si="61">IF(AND(Y56="FUERTE",Z56="FUERTE"),"NO",IF(AND(Y56="FUERTE",Z56="MODERADO"),"SI",IF(AND(Y56="FUERTE",Z56="DÉBIL"),"SI",IF(AND(Y56="MODERADO",Z56="FUERTE"),"SI",IF(AND(Y56="MODERADO",Z56="MODERADO"),"SI",IF(AND(Y56="MODERADO",Z56="DÉBIL"),"SI",IF(AND(Y56="DÉBIL",Z56="FUERTE"),"SI",IF(AND(Y56="DÉBIL",Z56="MODERADO"),"SI",IF(AND(Y56="DÉBIL",Z56="DÉBIL"),"SI","SIN DATOS")))))))))</f>
        <v>NO</v>
      </c>
      <c r="AC56" s="73" t="s">
        <v>211</v>
      </c>
      <c r="AD56" s="73" t="s">
        <v>213</v>
      </c>
      <c r="AE56" s="73">
        <f t="shared" si="11"/>
        <v>0</v>
      </c>
      <c r="AF56" s="73">
        <f t="shared" si="12"/>
        <v>4</v>
      </c>
      <c r="AG56" s="73">
        <f t="shared" si="13"/>
        <v>0</v>
      </c>
      <c r="AH56" s="73" t="str">
        <f t="shared" si="14"/>
        <v>BAJA</v>
      </c>
      <c r="AI56" s="73" t="s">
        <v>522</v>
      </c>
      <c r="AJ56" s="76" t="s">
        <v>523</v>
      </c>
      <c r="AK56" s="81" t="s">
        <v>524</v>
      </c>
      <c r="AL56" s="76" t="s">
        <v>525</v>
      </c>
      <c r="AM56" s="76" t="s">
        <v>526</v>
      </c>
    </row>
    <row r="57" spans="1:39" ht="288" x14ac:dyDescent="0.2">
      <c r="A57" s="218"/>
      <c r="B57" s="213"/>
      <c r="C57" s="216"/>
      <c r="D57" s="216"/>
      <c r="E57" s="216"/>
      <c r="F57" s="73" t="s">
        <v>61</v>
      </c>
      <c r="G57" s="73" t="s">
        <v>240</v>
      </c>
      <c r="H57" s="96" t="s">
        <v>1070</v>
      </c>
      <c r="I57" s="75" t="s">
        <v>527</v>
      </c>
      <c r="J57" s="94" t="s">
        <v>528</v>
      </c>
      <c r="K57" s="79">
        <v>2</v>
      </c>
      <c r="L57" s="79">
        <v>5</v>
      </c>
      <c r="M57" s="73">
        <f t="shared" si="5"/>
        <v>10</v>
      </c>
      <c r="N57" s="73" t="str">
        <f t="shared" si="6"/>
        <v>ALTA</v>
      </c>
      <c r="O57" s="76" t="s">
        <v>1045</v>
      </c>
      <c r="P57" s="73" t="s">
        <v>241</v>
      </c>
      <c r="Q57" s="73">
        <v>15</v>
      </c>
      <c r="R57" s="73">
        <v>15</v>
      </c>
      <c r="S57" s="73">
        <v>15</v>
      </c>
      <c r="T57" s="73">
        <v>15</v>
      </c>
      <c r="U57" s="73">
        <v>15</v>
      </c>
      <c r="V57" s="73">
        <v>15</v>
      </c>
      <c r="W57" s="73">
        <v>10</v>
      </c>
      <c r="X57" s="73">
        <f t="shared" si="55"/>
        <v>100</v>
      </c>
      <c r="Y57" s="73" t="str">
        <f t="shared" si="54"/>
        <v>FUERTE</v>
      </c>
      <c r="Z57" s="73" t="str">
        <f t="shared" si="57"/>
        <v>FUERTE</v>
      </c>
      <c r="AA57" s="73" t="str">
        <f t="shared" si="60"/>
        <v>FUERTE</v>
      </c>
      <c r="AB57" s="73" t="str">
        <f t="shared" si="61"/>
        <v>NO</v>
      </c>
      <c r="AC57" s="73" t="s">
        <v>211</v>
      </c>
      <c r="AD57" s="73" t="s">
        <v>213</v>
      </c>
      <c r="AE57" s="73">
        <f t="shared" si="11"/>
        <v>0</v>
      </c>
      <c r="AF57" s="73">
        <f t="shared" si="12"/>
        <v>5</v>
      </c>
      <c r="AG57" s="73">
        <f t="shared" si="13"/>
        <v>0</v>
      </c>
      <c r="AH57" s="73" t="str">
        <f t="shared" si="14"/>
        <v>BAJA</v>
      </c>
      <c r="AI57" s="73" t="s">
        <v>529</v>
      </c>
      <c r="AJ57" s="76" t="s">
        <v>880</v>
      </c>
      <c r="AK57" s="81" t="s">
        <v>530</v>
      </c>
      <c r="AL57" s="76" t="s">
        <v>531</v>
      </c>
      <c r="AM57" s="76" t="s">
        <v>881</v>
      </c>
    </row>
    <row r="58" spans="1:39" ht="315" x14ac:dyDescent="0.2">
      <c r="A58" s="218"/>
      <c r="B58" s="213"/>
      <c r="C58" s="216"/>
      <c r="D58" s="216"/>
      <c r="E58" s="216"/>
      <c r="F58" s="73" t="s">
        <v>61</v>
      </c>
      <c r="G58" s="73" t="s">
        <v>235</v>
      </c>
      <c r="H58" s="97" t="s">
        <v>1071</v>
      </c>
      <c r="I58" s="75" t="s">
        <v>1072</v>
      </c>
      <c r="J58" s="98" t="s">
        <v>532</v>
      </c>
      <c r="K58" s="92">
        <v>2</v>
      </c>
      <c r="L58" s="92">
        <v>5</v>
      </c>
      <c r="M58" s="73">
        <f t="shared" si="5"/>
        <v>10</v>
      </c>
      <c r="N58" s="73" t="str">
        <f t="shared" si="6"/>
        <v>ALTA</v>
      </c>
      <c r="O58" s="76" t="s">
        <v>882</v>
      </c>
      <c r="P58" s="73" t="s">
        <v>241</v>
      </c>
      <c r="Q58" s="73">
        <v>15</v>
      </c>
      <c r="R58" s="73">
        <v>15</v>
      </c>
      <c r="S58" s="73">
        <v>15</v>
      </c>
      <c r="T58" s="73">
        <v>15</v>
      </c>
      <c r="U58" s="73">
        <v>15</v>
      </c>
      <c r="V58" s="73">
        <v>15</v>
      </c>
      <c r="W58" s="73">
        <v>10</v>
      </c>
      <c r="X58" s="73">
        <f t="shared" si="55"/>
        <v>100</v>
      </c>
      <c r="Y58" s="73" t="str">
        <f t="shared" si="54"/>
        <v>FUERTE</v>
      </c>
      <c r="Z58" s="73" t="str">
        <f t="shared" si="57"/>
        <v>FUERTE</v>
      </c>
      <c r="AA58" s="73" t="str">
        <f t="shared" si="60"/>
        <v>FUERTE</v>
      </c>
      <c r="AB58" s="73" t="str">
        <f t="shared" si="61"/>
        <v>NO</v>
      </c>
      <c r="AC58" s="73" t="s">
        <v>211</v>
      </c>
      <c r="AD58" s="73" t="s">
        <v>213</v>
      </c>
      <c r="AE58" s="73">
        <f t="shared" si="11"/>
        <v>0</v>
      </c>
      <c r="AF58" s="73">
        <f t="shared" si="12"/>
        <v>5</v>
      </c>
      <c r="AG58" s="73">
        <f t="shared" si="13"/>
        <v>0</v>
      </c>
      <c r="AH58" s="73" t="str">
        <f t="shared" si="14"/>
        <v>BAJA</v>
      </c>
      <c r="AI58" s="73" t="s">
        <v>510</v>
      </c>
      <c r="AJ58" s="76" t="s">
        <v>533</v>
      </c>
      <c r="AK58" s="81" t="s">
        <v>512</v>
      </c>
      <c r="AL58" s="76" t="s">
        <v>525</v>
      </c>
      <c r="AM58" s="76" t="s">
        <v>514</v>
      </c>
    </row>
    <row r="59" spans="1:39" ht="252" customHeight="1" x14ac:dyDescent="0.2">
      <c r="A59" s="218"/>
      <c r="B59" s="213"/>
      <c r="C59" s="216"/>
      <c r="D59" s="216"/>
      <c r="E59" s="216"/>
      <c r="F59" s="73" t="s">
        <v>61</v>
      </c>
      <c r="G59" s="73" t="s">
        <v>240</v>
      </c>
      <c r="H59" s="99" t="s">
        <v>534</v>
      </c>
      <c r="I59" s="75" t="s">
        <v>535</v>
      </c>
      <c r="J59" s="100" t="s">
        <v>536</v>
      </c>
      <c r="K59" s="92">
        <v>2</v>
      </c>
      <c r="L59" s="92">
        <v>4</v>
      </c>
      <c r="M59" s="73">
        <f t="shared" si="5"/>
        <v>8</v>
      </c>
      <c r="N59" s="73" t="str">
        <f t="shared" si="6"/>
        <v>ALTA</v>
      </c>
      <c r="O59" s="76" t="s">
        <v>537</v>
      </c>
      <c r="P59" s="73" t="s">
        <v>241</v>
      </c>
      <c r="Q59" s="73">
        <v>15</v>
      </c>
      <c r="R59" s="73">
        <v>15</v>
      </c>
      <c r="S59" s="73">
        <v>15</v>
      </c>
      <c r="T59" s="73">
        <v>15</v>
      </c>
      <c r="U59" s="73">
        <v>15</v>
      </c>
      <c r="V59" s="73">
        <v>15</v>
      </c>
      <c r="W59" s="73">
        <v>10</v>
      </c>
      <c r="X59" s="73">
        <f t="shared" si="55"/>
        <v>100</v>
      </c>
      <c r="Y59" s="73" t="str">
        <f t="shared" si="54"/>
        <v>FUERTE</v>
      </c>
      <c r="Z59" s="73" t="str">
        <f t="shared" si="57"/>
        <v>FUERTE</v>
      </c>
      <c r="AA59" s="73" t="str">
        <f t="shared" si="60"/>
        <v>FUERTE</v>
      </c>
      <c r="AB59" s="73" t="str">
        <f t="shared" si="61"/>
        <v>NO</v>
      </c>
      <c r="AC59" s="73" t="s">
        <v>211</v>
      </c>
      <c r="AD59" s="73" t="s">
        <v>213</v>
      </c>
      <c r="AE59" s="73">
        <f t="shared" si="11"/>
        <v>0</v>
      </c>
      <c r="AF59" s="73">
        <f t="shared" si="12"/>
        <v>4</v>
      </c>
      <c r="AG59" s="73">
        <f t="shared" si="13"/>
        <v>0</v>
      </c>
      <c r="AH59" s="73" t="str">
        <f t="shared" si="14"/>
        <v>BAJA</v>
      </c>
      <c r="AI59" s="73" t="s">
        <v>538</v>
      </c>
      <c r="AJ59" s="76" t="s">
        <v>539</v>
      </c>
      <c r="AK59" s="81" t="s">
        <v>540</v>
      </c>
      <c r="AL59" s="76" t="s">
        <v>541</v>
      </c>
      <c r="AM59" s="76" t="s">
        <v>542</v>
      </c>
    </row>
    <row r="60" spans="1:39" ht="396" customHeight="1" x14ac:dyDescent="0.2">
      <c r="A60" s="218"/>
      <c r="B60" s="213"/>
      <c r="C60" s="216"/>
      <c r="D60" s="216"/>
      <c r="E60" s="216"/>
      <c r="F60" s="101" t="s">
        <v>61</v>
      </c>
      <c r="G60" s="101" t="s">
        <v>232</v>
      </c>
      <c r="H60" s="102" t="s">
        <v>534</v>
      </c>
      <c r="I60" s="103" t="s">
        <v>543</v>
      </c>
      <c r="J60" s="100" t="s">
        <v>544</v>
      </c>
      <c r="K60" s="92">
        <v>2</v>
      </c>
      <c r="L60" s="92">
        <v>5</v>
      </c>
      <c r="M60" s="73">
        <f t="shared" si="5"/>
        <v>10</v>
      </c>
      <c r="N60" s="73" t="str">
        <f t="shared" si="6"/>
        <v>ALTA</v>
      </c>
      <c r="O60" s="104" t="s">
        <v>545</v>
      </c>
      <c r="P60" s="101" t="s">
        <v>241</v>
      </c>
      <c r="Q60" s="73">
        <v>15</v>
      </c>
      <c r="R60" s="73">
        <v>15</v>
      </c>
      <c r="S60" s="73">
        <v>15</v>
      </c>
      <c r="T60" s="73">
        <v>15</v>
      </c>
      <c r="U60" s="73">
        <v>15</v>
      </c>
      <c r="V60" s="73">
        <v>15</v>
      </c>
      <c r="W60" s="73">
        <v>10</v>
      </c>
      <c r="X60" s="73">
        <f t="shared" si="55"/>
        <v>100</v>
      </c>
      <c r="Y60" s="73" t="str">
        <f t="shared" si="54"/>
        <v>FUERTE</v>
      </c>
      <c r="Z60" s="73" t="str">
        <f t="shared" si="57"/>
        <v>FUERTE</v>
      </c>
      <c r="AA60" s="73" t="str">
        <f t="shared" si="60"/>
        <v>FUERTE</v>
      </c>
      <c r="AB60" s="73" t="str">
        <f t="shared" si="61"/>
        <v>NO</v>
      </c>
      <c r="AC60" s="73" t="s">
        <v>211</v>
      </c>
      <c r="AD60" s="73" t="s">
        <v>213</v>
      </c>
      <c r="AE60" s="73">
        <f t="shared" si="11"/>
        <v>0</v>
      </c>
      <c r="AF60" s="73">
        <f t="shared" si="12"/>
        <v>5</v>
      </c>
      <c r="AG60" s="73">
        <f t="shared" si="13"/>
        <v>0</v>
      </c>
      <c r="AH60" s="73" t="str">
        <f t="shared" si="14"/>
        <v>BAJA</v>
      </c>
      <c r="AI60" s="101" t="s">
        <v>538</v>
      </c>
      <c r="AJ60" s="104" t="s">
        <v>539</v>
      </c>
      <c r="AK60" s="105" t="s">
        <v>540</v>
      </c>
      <c r="AL60" s="104" t="s">
        <v>546</v>
      </c>
      <c r="AM60" s="104" t="s">
        <v>542</v>
      </c>
    </row>
    <row r="61" spans="1:39" ht="360" customHeight="1" x14ac:dyDescent="0.2">
      <c r="A61" s="218"/>
      <c r="B61" s="213"/>
      <c r="C61" s="216"/>
      <c r="D61" s="216"/>
      <c r="E61" s="216"/>
      <c r="F61" s="101" t="s">
        <v>61</v>
      </c>
      <c r="G61" s="101" t="s">
        <v>62</v>
      </c>
      <c r="H61" s="102" t="s">
        <v>1073</v>
      </c>
      <c r="I61" s="103" t="s">
        <v>547</v>
      </c>
      <c r="J61" s="100" t="s">
        <v>548</v>
      </c>
      <c r="K61" s="92">
        <v>3</v>
      </c>
      <c r="L61" s="92">
        <v>4</v>
      </c>
      <c r="M61" s="73">
        <f t="shared" si="5"/>
        <v>12</v>
      </c>
      <c r="N61" s="73" t="str">
        <f t="shared" si="6"/>
        <v>ALTA</v>
      </c>
      <c r="O61" s="104" t="s">
        <v>1074</v>
      </c>
      <c r="P61" s="101" t="s">
        <v>241</v>
      </c>
      <c r="Q61" s="73">
        <v>15</v>
      </c>
      <c r="R61" s="73">
        <v>15</v>
      </c>
      <c r="S61" s="73">
        <v>15</v>
      </c>
      <c r="T61" s="73">
        <v>15</v>
      </c>
      <c r="U61" s="73">
        <v>15</v>
      </c>
      <c r="V61" s="73">
        <v>15</v>
      </c>
      <c r="W61" s="73">
        <v>10</v>
      </c>
      <c r="X61" s="73">
        <f t="shared" si="55"/>
        <v>100</v>
      </c>
      <c r="Y61" s="73" t="str">
        <f t="shared" si="54"/>
        <v>FUERTE</v>
      </c>
      <c r="Z61" s="73" t="str">
        <f t="shared" si="57"/>
        <v>FUERTE</v>
      </c>
      <c r="AA61" s="73" t="str">
        <f t="shared" si="60"/>
        <v>FUERTE</v>
      </c>
      <c r="AB61" s="73" t="str">
        <f t="shared" si="61"/>
        <v>NO</v>
      </c>
      <c r="AC61" s="73" t="s">
        <v>211</v>
      </c>
      <c r="AD61" s="73" t="s">
        <v>213</v>
      </c>
      <c r="AE61" s="73">
        <f t="shared" si="11"/>
        <v>1</v>
      </c>
      <c r="AF61" s="73">
        <f t="shared" si="12"/>
        <v>4</v>
      </c>
      <c r="AG61" s="73">
        <f t="shared" si="13"/>
        <v>4</v>
      </c>
      <c r="AH61" s="73" t="str">
        <f t="shared" si="14"/>
        <v>MODERADA</v>
      </c>
      <c r="AI61" s="101" t="s">
        <v>883</v>
      </c>
      <c r="AJ61" s="104" t="s">
        <v>549</v>
      </c>
      <c r="AK61" s="105" t="s">
        <v>540</v>
      </c>
      <c r="AL61" s="104" t="s">
        <v>550</v>
      </c>
      <c r="AM61" s="104" t="s">
        <v>884</v>
      </c>
    </row>
    <row r="62" spans="1:39" ht="330" customHeight="1" x14ac:dyDescent="0.2">
      <c r="A62" s="218"/>
      <c r="B62" s="228" t="s">
        <v>686</v>
      </c>
      <c r="C62" s="230" t="s">
        <v>571</v>
      </c>
      <c r="D62" s="230" t="s">
        <v>572</v>
      </c>
      <c r="E62" s="230" t="s">
        <v>573</v>
      </c>
      <c r="F62" s="106" t="s">
        <v>61</v>
      </c>
      <c r="G62" s="107" t="s">
        <v>62</v>
      </c>
      <c r="H62" s="108" t="s">
        <v>885</v>
      </c>
      <c r="I62" s="103" t="s">
        <v>886</v>
      </c>
      <c r="J62" s="108" t="s">
        <v>887</v>
      </c>
      <c r="K62" s="101">
        <v>3</v>
      </c>
      <c r="L62" s="101">
        <v>3</v>
      </c>
      <c r="M62" s="73">
        <f t="shared" si="5"/>
        <v>9</v>
      </c>
      <c r="N62" s="73" t="str">
        <f t="shared" si="6"/>
        <v>ALTA</v>
      </c>
      <c r="O62" s="104" t="s">
        <v>888</v>
      </c>
      <c r="P62" s="101" t="s">
        <v>241</v>
      </c>
      <c r="Q62" s="101">
        <v>15</v>
      </c>
      <c r="R62" s="101">
        <v>15</v>
      </c>
      <c r="S62" s="101">
        <v>15</v>
      </c>
      <c r="T62" s="101">
        <v>15</v>
      </c>
      <c r="U62" s="73">
        <v>15</v>
      </c>
      <c r="V62" s="73">
        <v>15</v>
      </c>
      <c r="W62" s="73">
        <v>10</v>
      </c>
      <c r="X62" s="73">
        <f>SUM(Q62:W62)</f>
        <v>100</v>
      </c>
      <c r="Y62" s="73" t="str">
        <f t="shared" si="54"/>
        <v>FUERTE</v>
      </c>
      <c r="Z62" s="73" t="str">
        <f t="shared" si="57"/>
        <v>FUERTE</v>
      </c>
      <c r="AA62" s="73" t="str">
        <f t="shared" si="60"/>
        <v>FUERTE</v>
      </c>
      <c r="AB62" s="73" t="str">
        <f t="shared" si="61"/>
        <v>NO</v>
      </c>
      <c r="AC62" s="73" t="s">
        <v>211</v>
      </c>
      <c r="AD62" s="73" t="s">
        <v>213</v>
      </c>
      <c r="AE62" s="73">
        <f t="shared" si="11"/>
        <v>1</v>
      </c>
      <c r="AF62" s="73">
        <f t="shared" si="12"/>
        <v>3</v>
      </c>
      <c r="AG62" s="73">
        <f t="shared" si="13"/>
        <v>3</v>
      </c>
      <c r="AH62" s="73" t="str">
        <f t="shared" si="14"/>
        <v>BAJA</v>
      </c>
      <c r="AI62" s="73" t="s">
        <v>889</v>
      </c>
      <c r="AJ62" s="76" t="s">
        <v>890</v>
      </c>
      <c r="AK62" s="81" t="s">
        <v>540</v>
      </c>
      <c r="AL62" s="76" t="s">
        <v>891</v>
      </c>
      <c r="AM62" s="76" t="s">
        <v>892</v>
      </c>
    </row>
    <row r="63" spans="1:39" ht="285" x14ac:dyDescent="0.2">
      <c r="A63" s="218"/>
      <c r="B63" s="228"/>
      <c r="C63" s="230"/>
      <c r="D63" s="230"/>
      <c r="E63" s="230"/>
      <c r="F63" s="106" t="s">
        <v>61</v>
      </c>
      <c r="G63" s="109" t="s">
        <v>62</v>
      </c>
      <c r="H63" s="110" t="s">
        <v>893</v>
      </c>
      <c r="I63" s="111" t="s">
        <v>894</v>
      </c>
      <c r="J63" s="111" t="s">
        <v>895</v>
      </c>
      <c r="K63" s="112">
        <v>4</v>
      </c>
      <c r="L63" s="112">
        <v>4</v>
      </c>
      <c r="M63" s="73">
        <f t="shared" si="5"/>
        <v>16</v>
      </c>
      <c r="N63" s="73" t="str">
        <f t="shared" si="6"/>
        <v>EXTREMA</v>
      </c>
      <c r="O63" s="113" t="s">
        <v>896</v>
      </c>
      <c r="P63" s="111" t="s">
        <v>241</v>
      </c>
      <c r="Q63" s="111">
        <v>15</v>
      </c>
      <c r="R63" s="111">
        <v>15</v>
      </c>
      <c r="S63" s="111">
        <v>15</v>
      </c>
      <c r="T63" s="111">
        <v>15</v>
      </c>
      <c r="U63" s="114">
        <v>15</v>
      </c>
      <c r="V63" s="73">
        <v>15</v>
      </c>
      <c r="W63" s="73">
        <v>10</v>
      </c>
      <c r="X63" s="73">
        <f>SUM(Q63:W63)</f>
        <v>100</v>
      </c>
      <c r="Y63" s="73" t="str">
        <f>IF(X63&lt;=85,"DÉBIL",IF(AND(X63&gt;=86,X63&lt;=95),"MODERADO",IF(AND(X63&gt;=96),"FUERTE")))</f>
        <v>FUERTE</v>
      </c>
      <c r="Z63" s="73" t="str">
        <f t="shared" si="57"/>
        <v>FUERTE</v>
      </c>
      <c r="AA63" s="73" t="str">
        <f>IF(AND(Y63="FUERTE",Z63="FUERTE"),"FUERTE",IF(AND(Y63="FUERTE",Z63="MODERADO"),"MODERADO",IF(AND(Y63="FUERTE",Z63="DÉBIL"),"DÉBIL",IF(AND(Y63="MODERADO",Z63="FUERTE"),"MODERADO",IF(AND(Y63="MODERADO",Z63="MODERADO"),"MODERADO",IF(AND(Y63="MODERADO",Z63="DÉBIL"),"DÉBIL",IF(AND(Y63="DÉBIL",Z63="FUERTE"),"DÉBIL",IF(AND(Y63="DÉBIL",Z63="MODERADO"),"DÉBIL",IF(AND(Y63="DÉBIL",Z63="DÉBIL"),"DÉBIL","SIN DATOS")))))))))</f>
        <v>FUERTE</v>
      </c>
      <c r="AB63" s="73" t="str">
        <f>IF(AND(Y63="FUERTE",Z63="FUERTE"),"NO",IF(AND(Y63="FUERTE",Z63="MODERADO"),"SI",IF(AND(Y63="FUERTE",Z63="DÉBIL"),"SI",IF(AND(Y63="MODERADO",Z63="FUERTE"),"SI",IF(AND(Y63="MODERADO",Z63="MODERADO"),"SI",IF(AND(Y63="MODERADO",Z63="DÉBIL"),"SI",IF(AND(Y63="DÉBIL",Z63="FUERTE"),"SI",IF(AND(Y63="DÉBIL",Z63="MODERADO"),"SI",IF(AND(Y63="DÉBIL",Z63="DÉBIL"),"SI","SIN DATOS")))))))))</f>
        <v>NO</v>
      </c>
      <c r="AC63" s="73" t="s">
        <v>211</v>
      </c>
      <c r="AD63" s="73" t="s">
        <v>213</v>
      </c>
      <c r="AE63" s="73">
        <f t="shared" si="11"/>
        <v>2</v>
      </c>
      <c r="AF63" s="73">
        <f t="shared" si="12"/>
        <v>4</v>
      </c>
      <c r="AG63" s="73">
        <f t="shared" si="13"/>
        <v>8</v>
      </c>
      <c r="AH63" s="73" t="str">
        <f t="shared" si="14"/>
        <v>ALTA</v>
      </c>
      <c r="AI63" s="73" t="s">
        <v>897</v>
      </c>
      <c r="AJ63" s="76" t="s">
        <v>898</v>
      </c>
      <c r="AK63" s="81" t="s">
        <v>378</v>
      </c>
      <c r="AL63" s="76" t="s">
        <v>891</v>
      </c>
      <c r="AM63" s="76" t="s">
        <v>899</v>
      </c>
    </row>
    <row r="64" spans="1:39" ht="345" customHeight="1" x14ac:dyDescent="0.2">
      <c r="A64" s="218"/>
      <c r="B64" s="228"/>
      <c r="C64" s="230"/>
      <c r="D64" s="230"/>
      <c r="E64" s="230"/>
      <c r="F64" s="106" t="s">
        <v>61</v>
      </c>
      <c r="G64" s="109" t="s">
        <v>62</v>
      </c>
      <c r="H64" s="115" t="s">
        <v>900</v>
      </c>
      <c r="I64" s="111" t="s">
        <v>901</v>
      </c>
      <c r="J64" s="111" t="s">
        <v>902</v>
      </c>
      <c r="K64" s="112">
        <v>3</v>
      </c>
      <c r="L64" s="112">
        <v>3</v>
      </c>
      <c r="M64" s="73">
        <f t="shared" si="5"/>
        <v>9</v>
      </c>
      <c r="N64" s="73" t="str">
        <f t="shared" si="6"/>
        <v>ALTA</v>
      </c>
      <c r="O64" s="113" t="s">
        <v>903</v>
      </c>
      <c r="P64" s="111" t="s">
        <v>241</v>
      </c>
      <c r="Q64" s="111">
        <v>15</v>
      </c>
      <c r="R64" s="111">
        <v>15</v>
      </c>
      <c r="S64" s="111">
        <v>15</v>
      </c>
      <c r="T64" s="111">
        <v>15</v>
      </c>
      <c r="U64" s="114">
        <v>15</v>
      </c>
      <c r="V64" s="73">
        <v>15</v>
      </c>
      <c r="W64" s="73">
        <v>10</v>
      </c>
      <c r="X64" s="73">
        <f t="shared" ref="X64:X65" si="62">SUM(Q64:W64)</f>
        <v>100</v>
      </c>
      <c r="Y64" s="73" t="str">
        <f t="shared" ref="Y64:Z66" si="63">IF(X64&lt;=85,"DÉBIL",IF(AND(X64&gt;=86,X64&lt;=95),"MODERADO",IF(AND(X64&gt;=96),"FUERTE")))</f>
        <v>FUERTE</v>
      </c>
      <c r="Z64" s="73" t="str">
        <f t="shared" si="63"/>
        <v>FUERTE</v>
      </c>
      <c r="AA64" s="73" t="str">
        <f t="shared" ref="AA64:AA66" si="64">IF(AND(Y64="FUERTE",Z64="FUERTE"),"FUERTE",IF(AND(Y64="FUERTE",Z64="MODERADO"),"MODERADO",IF(AND(Y64="FUERTE",Z64="DÉBIL"),"DÉBIL",IF(AND(Y64="MODERADO",Z64="FUERTE"),"MODERADO",IF(AND(Y64="MODERADO",Z64="MODERADO"),"MODERADO",IF(AND(Y64="MODERADO",Z64="DÉBIL"),"DÉBIL",IF(AND(Y64="DÉBIL",Z64="FUERTE"),"DÉBIL",IF(AND(Y64="DÉBIL",Z64="MODERADO"),"DÉBIL",IF(AND(Y64="DÉBIL",Z64="DÉBIL"),"DÉBIL","SIN DATOS")))))))))</f>
        <v>FUERTE</v>
      </c>
      <c r="AB64" s="73" t="str">
        <f t="shared" ref="AB64:AB66" si="65">IF(AND(Y64="FUERTE",Z64="FUERTE"),"NO",IF(AND(Y64="FUERTE",Z64="MODERADO"),"SI",IF(AND(Y64="FUERTE",Z64="DÉBIL"),"SI",IF(AND(Y64="MODERADO",Z64="FUERTE"),"SI",IF(AND(Y64="MODERADO",Z64="MODERADO"),"SI",IF(AND(Y64="MODERADO",Z64="DÉBIL"),"SI",IF(AND(Y64="DÉBIL",Z64="FUERTE"),"SI",IF(AND(Y64="DÉBIL",Z64="MODERADO"),"SI",IF(AND(Y64="DÉBIL",Z64="DÉBIL"),"SI","SIN DATOS")))))))))</f>
        <v>NO</v>
      </c>
      <c r="AC64" s="73" t="s">
        <v>211</v>
      </c>
      <c r="AD64" s="73" t="s">
        <v>213</v>
      </c>
      <c r="AE64" s="73">
        <f t="shared" si="11"/>
        <v>1</v>
      </c>
      <c r="AF64" s="73">
        <f t="shared" si="12"/>
        <v>3</v>
      </c>
      <c r="AG64" s="73">
        <f t="shared" si="13"/>
        <v>3</v>
      </c>
      <c r="AH64" s="73" t="str">
        <f t="shared" si="14"/>
        <v>BAJA</v>
      </c>
      <c r="AI64" s="73" t="s">
        <v>904</v>
      </c>
      <c r="AJ64" s="76" t="s">
        <v>1046</v>
      </c>
      <c r="AK64" s="81" t="s">
        <v>378</v>
      </c>
      <c r="AL64" s="76" t="s">
        <v>891</v>
      </c>
      <c r="AM64" s="76" t="s">
        <v>905</v>
      </c>
    </row>
    <row r="65" spans="1:39" ht="409.5" x14ac:dyDescent="0.2">
      <c r="A65" s="218"/>
      <c r="B65" s="228"/>
      <c r="C65" s="230"/>
      <c r="D65" s="230"/>
      <c r="E65" s="230"/>
      <c r="F65" s="106" t="s">
        <v>61</v>
      </c>
      <c r="G65" s="116" t="s">
        <v>62</v>
      </c>
      <c r="H65" s="110" t="s">
        <v>906</v>
      </c>
      <c r="I65" s="117" t="s">
        <v>907</v>
      </c>
      <c r="J65" s="111" t="s">
        <v>908</v>
      </c>
      <c r="K65" s="112">
        <v>3</v>
      </c>
      <c r="L65" s="112">
        <v>4</v>
      </c>
      <c r="M65" s="73">
        <f t="shared" si="5"/>
        <v>12</v>
      </c>
      <c r="N65" s="73" t="str">
        <f t="shared" si="6"/>
        <v>ALTA</v>
      </c>
      <c r="O65" s="113" t="s">
        <v>1047</v>
      </c>
      <c r="P65" s="111" t="s">
        <v>241</v>
      </c>
      <c r="Q65" s="111">
        <v>15</v>
      </c>
      <c r="R65" s="111">
        <v>15</v>
      </c>
      <c r="S65" s="111">
        <v>15</v>
      </c>
      <c r="T65" s="111">
        <v>15</v>
      </c>
      <c r="U65" s="114">
        <v>15</v>
      </c>
      <c r="V65" s="73">
        <v>15</v>
      </c>
      <c r="W65" s="73">
        <v>10</v>
      </c>
      <c r="X65" s="73">
        <f t="shared" si="62"/>
        <v>100</v>
      </c>
      <c r="Y65" s="73" t="str">
        <f t="shared" si="63"/>
        <v>FUERTE</v>
      </c>
      <c r="Z65" s="73" t="str">
        <f t="shared" si="63"/>
        <v>FUERTE</v>
      </c>
      <c r="AA65" s="73" t="str">
        <f t="shared" si="64"/>
        <v>FUERTE</v>
      </c>
      <c r="AB65" s="73" t="str">
        <f t="shared" si="65"/>
        <v>NO</v>
      </c>
      <c r="AC65" s="73" t="s">
        <v>211</v>
      </c>
      <c r="AD65" s="73" t="s">
        <v>213</v>
      </c>
      <c r="AE65" s="73">
        <f t="shared" si="11"/>
        <v>1</v>
      </c>
      <c r="AF65" s="73">
        <f t="shared" si="12"/>
        <v>4</v>
      </c>
      <c r="AG65" s="73">
        <f t="shared" si="13"/>
        <v>4</v>
      </c>
      <c r="AH65" s="73" t="str">
        <f t="shared" si="14"/>
        <v>MODERADA</v>
      </c>
      <c r="AI65" s="73" t="s">
        <v>909</v>
      </c>
      <c r="AJ65" s="90" t="s">
        <v>910</v>
      </c>
      <c r="AK65" s="81" t="s">
        <v>911</v>
      </c>
      <c r="AL65" s="76" t="s">
        <v>891</v>
      </c>
      <c r="AM65" s="76" t="s">
        <v>912</v>
      </c>
    </row>
    <row r="66" spans="1:39" ht="375" customHeight="1" x14ac:dyDescent="0.2">
      <c r="A66" s="218"/>
      <c r="B66" s="228"/>
      <c r="C66" s="230"/>
      <c r="D66" s="230"/>
      <c r="E66" s="230"/>
      <c r="F66" s="106" t="s">
        <v>61</v>
      </c>
      <c r="G66" s="118" t="s">
        <v>62</v>
      </c>
      <c r="H66" s="119" t="s">
        <v>913</v>
      </c>
      <c r="I66" s="120" t="s">
        <v>914</v>
      </c>
      <c r="J66" s="119" t="s">
        <v>915</v>
      </c>
      <c r="K66" s="121">
        <v>3</v>
      </c>
      <c r="L66" s="121">
        <v>4</v>
      </c>
      <c r="M66" s="73">
        <f t="shared" si="5"/>
        <v>12</v>
      </c>
      <c r="N66" s="73" t="str">
        <f t="shared" si="6"/>
        <v>ALTA</v>
      </c>
      <c r="O66" s="113" t="s">
        <v>916</v>
      </c>
      <c r="P66" s="111" t="s">
        <v>241</v>
      </c>
      <c r="Q66" s="111">
        <v>15</v>
      </c>
      <c r="R66" s="111">
        <v>15</v>
      </c>
      <c r="S66" s="111">
        <v>15</v>
      </c>
      <c r="T66" s="111">
        <v>15</v>
      </c>
      <c r="U66" s="114">
        <v>15</v>
      </c>
      <c r="V66" s="73">
        <v>15</v>
      </c>
      <c r="W66" s="73">
        <v>10</v>
      </c>
      <c r="X66" s="73">
        <f t="shared" ref="X66" si="66">SUM(Q66:W66)</f>
        <v>100</v>
      </c>
      <c r="Y66" s="73" t="str">
        <f t="shared" si="63"/>
        <v>FUERTE</v>
      </c>
      <c r="Z66" s="73" t="str">
        <f t="shared" si="63"/>
        <v>FUERTE</v>
      </c>
      <c r="AA66" s="73" t="str">
        <f t="shared" si="64"/>
        <v>FUERTE</v>
      </c>
      <c r="AB66" s="73" t="str">
        <f t="shared" si="65"/>
        <v>NO</v>
      </c>
      <c r="AC66" s="73" t="s">
        <v>211</v>
      </c>
      <c r="AD66" s="73" t="s">
        <v>213</v>
      </c>
      <c r="AE66" s="73">
        <f t="shared" si="11"/>
        <v>1</v>
      </c>
      <c r="AF66" s="73">
        <f t="shared" si="12"/>
        <v>4</v>
      </c>
      <c r="AG66" s="73">
        <f t="shared" si="13"/>
        <v>4</v>
      </c>
      <c r="AH66" s="73" t="str">
        <f t="shared" si="14"/>
        <v>MODERADA</v>
      </c>
      <c r="AI66" s="73" t="s">
        <v>917</v>
      </c>
      <c r="AJ66" s="90" t="s">
        <v>918</v>
      </c>
      <c r="AK66" s="81" t="s">
        <v>378</v>
      </c>
      <c r="AL66" s="76" t="s">
        <v>891</v>
      </c>
      <c r="AM66" s="76" t="s">
        <v>919</v>
      </c>
    </row>
    <row r="67" spans="1:39" ht="180" customHeight="1" x14ac:dyDescent="0.2">
      <c r="A67" s="218"/>
      <c r="B67" s="229"/>
      <c r="C67" s="231"/>
      <c r="D67" s="231"/>
      <c r="E67" s="231"/>
      <c r="F67" s="106" t="s">
        <v>61</v>
      </c>
      <c r="G67" s="122" t="s">
        <v>240</v>
      </c>
      <c r="H67" s="110" t="s">
        <v>920</v>
      </c>
      <c r="I67" s="123" t="s">
        <v>921</v>
      </c>
      <c r="J67" s="124" t="s">
        <v>922</v>
      </c>
      <c r="K67" s="112">
        <v>4</v>
      </c>
      <c r="L67" s="112">
        <v>4</v>
      </c>
      <c r="M67" s="73">
        <f t="shared" si="5"/>
        <v>16</v>
      </c>
      <c r="N67" s="73" t="str">
        <f t="shared" si="6"/>
        <v>EXTREMA</v>
      </c>
      <c r="O67" s="125" t="s">
        <v>923</v>
      </c>
      <c r="P67" s="111" t="s">
        <v>241</v>
      </c>
      <c r="Q67" s="111">
        <v>15</v>
      </c>
      <c r="R67" s="111">
        <v>15</v>
      </c>
      <c r="S67" s="111">
        <v>15</v>
      </c>
      <c r="T67" s="111">
        <v>15</v>
      </c>
      <c r="U67" s="114">
        <v>15</v>
      </c>
      <c r="V67" s="73">
        <v>15</v>
      </c>
      <c r="W67" s="73">
        <v>10</v>
      </c>
      <c r="X67" s="73">
        <f>SUM(Q67:W67)</f>
        <v>100</v>
      </c>
      <c r="Y67" s="73" t="str">
        <f t="shared" ref="Y67:Z70" si="67">IF(X67&lt;=85,"DÉBIL",IF(AND(X67&gt;=86,X67&lt;=95),"MODERADO",IF(AND(X67&gt;=96),"FUERTE")))</f>
        <v>FUERTE</v>
      </c>
      <c r="Z67" s="73" t="str">
        <f t="shared" si="67"/>
        <v>FUERTE</v>
      </c>
      <c r="AA67" s="73" t="str">
        <f>IF(AND(Y67="FUERTE",Z67="FUERTE"),"FUERTE",IF(AND(Y67="FUERTE",Z67="MODERADO"),"MODERADO",IF(AND(Y67="FUERTE",Z67="DÉBIL"),"DÉBIL",IF(AND(Y67="MODERADO",Z67="FUERTE"),"MODERADO",IF(AND(Y67="MODERADO",Z67="MODERADO"),"MODERADO",IF(AND(Y67="MODERADO",Z67="DÉBIL"),"DÉBIL",IF(AND(Y67="DÉBIL",Z67="FUERTE"),"DÉBIL",IF(AND(Y67="DÉBIL",Z67="MODERADO"),"DÉBIL",IF(AND(Y67="DÉBIL",Z67="DÉBIL"),"DÉBIL","SIN DATOS")))))))))</f>
        <v>FUERTE</v>
      </c>
      <c r="AB67" s="73" t="str">
        <f>IF(AND(Y67="FUERTE",Z67="FUERTE"),"NO",IF(AND(Y67="FUERTE",Z67="MODERADO"),"SI",IF(AND(Y67="FUERTE",Z67="DÉBIL"),"SI",IF(AND(Y67="MODERADO",Z67="FUERTE"),"SI",IF(AND(Y67="MODERADO",Z67="MODERADO"),"SI",IF(AND(Y67="MODERADO",Z67="DÉBIL"),"SI",IF(AND(Y67="DÉBIL",Z67="FUERTE"),"SI",IF(AND(Y67="DÉBIL",Z67="MODERADO"),"SI",IF(AND(Y67="DÉBIL",Z67="DÉBIL"),"SI","SIN DATOS")))))))))</f>
        <v>NO</v>
      </c>
      <c r="AC67" s="73" t="s">
        <v>211</v>
      </c>
      <c r="AD67" s="73" t="s">
        <v>213</v>
      </c>
      <c r="AE67" s="73">
        <f t="shared" si="11"/>
        <v>2</v>
      </c>
      <c r="AF67" s="73">
        <f t="shared" si="12"/>
        <v>4</v>
      </c>
      <c r="AG67" s="73">
        <f t="shared" si="13"/>
        <v>8</v>
      </c>
      <c r="AH67" s="73" t="str">
        <f t="shared" si="14"/>
        <v>ALTA</v>
      </c>
      <c r="AI67" s="73" t="s">
        <v>924</v>
      </c>
      <c r="AJ67" s="90" t="s">
        <v>925</v>
      </c>
      <c r="AK67" s="81" t="s">
        <v>378</v>
      </c>
      <c r="AL67" s="76" t="s">
        <v>891</v>
      </c>
      <c r="AM67" s="76" t="s">
        <v>926</v>
      </c>
    </row>
    <row r="68" spans="1:39" ht="345" customHeight="1" x14ac:dyDescent="0.2">
      <c r="A68" s="218"/>
      <c r="B68" s="225" t="s">
        <v>575</v>
      </c>
      <c r="C68" s="220" t="s">
        <v>576</v>
      </c>
      <c r="D68" s="220" t="s">
        <v>577</v>
      </c>
      <c r="E68" s="220" t="s">
        <v>578</v>
      </c>
      <c r="F68" s="74" t="s">
        <v>61</v>
      </c>
      <c r="G68" s="80" t="s">
        <v>232</v>
      </c>
      <c r="H68" s="74" t="s">
        <v>579</v>
      </c>
      <c r="I68" s="75" t="s">
        <v>580</v>
      </c>
      <c r="J68" s="74" t="s">
        <v>1048</v>
      </c>
      <c r="K68" s="73">
        <v>2</v>
      </c>
      <c r="L68" s="73">
        <v>4</v>
      </c>
      <c r="M68" s="73">
        <f t="shared" si="5"/>
        <v>8</v>
      </c>
      <c r="N68" s="73" t="str">
        <f t="shared" si="6"/>
        <v>ALTA</v>
      </c>
      <c r="O68" s="76" t="s">
        <v>581</v>
      </c>
      <c r="P68" s="73" t="s">
        <v>241</v>
      </c>
      <c r="Q68" s="73">
        <v>15</v>
      </c>
      <c r="R68" s="73">
        <v>15</v>
      </c>
      <c r="S68" s="73">
        <v>15</v>
      </c>
      <c r="T68" s="73">
        <v>15</v>
      </c>
      <c r="U68" s="73">
        <v>15</v>
      </c>
      <c r="V68" s="73">
        <v>15</v>
      </c>
      <c r="W68" s="73">
        <v>10</v>
      </c>
      <c r="X68" s="73">
        <f>SUM(Q68:W68)</f>
        <v>100</v>
      </c>
      <c r="Y68" s="73" t="str">
        <f t="shared" si="67"/>
        <v>FUERTE</v>
      </c>
      <c r="Z68" s="73" t="str">
        <f t="shared" si="67"/>
        <v>FUERTE</v>
      </c>
      <c r="AA68" s="73" t="str">
        <f>IF(AND(Y68="FUERTE",Z68="FUERTE"),"FUERTE",IF(AND(Y68="FUERTE",Z68="MODERADO"),"MODERADO",IF(AND(Y68="FUERTE",Z68="DÉBIL"),"DÉBIL",IF(AND(Y68="MODERADO",Z68="FUERTE"),"MODERADO",IF(AND(Y68="MODERADO",Z68="MODERADO"),"MODERADO",IF(AND(Y68="MODERADO",Z68="DÉBIL"),"DÉBIL",IF(AND(Y68="DÉBIL",Z68="FUERTE"),"DÉBIL",IF(AND(Y68="DÉBIL",Z68="MODERADO"),"DÉBIL",IF(AND(Y68="DÉBIL",Z68="DÉBIL"),"DÉBIL","SIN DATOS")))))))))</f>
        <v>FUERTE</v>
      </c>
      <c r="AB68" s="73" t="str">
        <f>IF(AND(Y68="FUERTE",Z68="FUERTE"),"NO",IF(AND(Y68="FUERTE",Z68="MODERADO"),"SI",IF(AND(Y68="FUERTE",Z68="DÉBIL"),"SI",IF(AND(Y68="MODERADO",Z68="FUERTE"),"SI",IF(AND(Y68="MODERADO",Z68="MODERADO"),"SI",IF(AND(Y68="MODERADO",Z68="DÉBIL"),"SI",IF(AND(Y68="DÉBIL",Z68="FUERTE"),"SI",IF(AND(Y68="DÉBIL",Z68="MODERADO"),"SI",IF(AND(Y68="DÉBIL",Z68="DÉBIL"),"SI","SIN DATOS")))))))))</f>
        <v>NO</v>
      </c>
      <c r="AC68" s="73" t="s">
        <v>211</v>
      </c>
      <c r="AD68" s="73" t="s">
        <v>213</v>
      </c>
      <c r="AE68" s="73">
        <f t="shared" si="11"/>
        <v>0</v>
      </c>
      <c r="AF68" s="73">
        <f t="shared" si="12"/>
        <v>4</v>
      </c>
      <c r="AG68" s="73">
        <f t="shared" si="13"/>
        <v>0</v>
      </c>
      <c r="AH68" s="73" t="str">
        <f t="shared" si="14"/>
        <v>BAJA</v>
      </c>
      <c r="AI68" s="73" t="s">
        <v>927</v>
      </c>
      <c r="AJ68" s="76" t="s">
        <v>928</v>
      </c>
      <c r="AK68" s="81" t="s">
        <v>582</v>
      </c>
      <c r="AL68" s="76" t="s">
        <v>1049</v>
      </c>
      <c r="AM68" s="76" t="s">
        <v>583</v>
      </c>
    </row>
    <row r="69" spans="1:39" ht="330" customHeight="1" x14ac:dyDescent="0.2">
      <c r="A69" s="218"/>
      <c r="B69" s="225"/>
      <c r="C69" s="220"/>
      <c r="D69" s="220"/>
      <c r="E69" s="220"/>
      <c r="F69" s="74" t="s">
        <v>61</v>
      </c>
      <c r="G69" s="80" t="s">
        <v>232</v>
      </c>
      <c r="H69" s="74" t="s">
        <v>584</v>
      </c>
      <c r="I69" s="75" t="s">
        <v>585</v>
      </c>
      <c r="J69" s="74" t="s">
        <v>1050</v>
      </c>
      <c r="K69" s="73">
        <v>2</v>
      </c>
      <c r="L69" s="73">
        <v>4</v>
      </c>
      <c r="M69" s="73">
        <f t="shared" si="5"/>
        <v>8</v>
      </c>
      <c r="N69" s="73" t="str">
        <f t="shared" si="6"/>
        <v>ALTA</v>
      </c>
      <c r="O69" s="76" t="s">
        <v>1051</v>
      </c>
      <c r="P69" s="73" t="s">
        <v>241</v>
      </c>
      <c r="Q69" s="73">
        <v>15</v>
      </c>
      <c r="R69" s="73">
        <v>15</v>
      </c>
      <c r="S69" s="73">
        <v>15</v>
      </c>
      <c r="T69" s="73">
        <v>15</v>
      </c>
      <c r="U69" s="73">
        <v>15</v>
      </c>
      <c r="V69" s="73">
        <v>15</v>
      </c>
      <c r="W69" s="73">
        <v>10</v>
      </c>
      <c r="X69" s="73">
        <f>SUM(Q69:W69)</f>
        <v>100</v>
      </c>
      <c r="Y69" s="73" t="str">
        <f t="shared" si="67"/>
        <v>FUERTE</v>
      </c>
      <c r="Z69" s="73" t="str">
        <f t="shared" si="67"/>
        <v>FUERTE</v>
      </c>
      <c r="AA69" s="73" t="str">
        <f>IF(AND(Y69="FUERTE",Z69="FUERTE"),"FUERTE",IF(AND(Y69="FUERTE",Z69="MODERADO"),"MODERADO",IF(AND(Y69="FUERTE",Z69="DÉBIL"),"DÉBIL",IF(AND(Y69="MODERADO",Z69="FUERTE"),"MODERADO",IF(AND(Y69="MODERADO",Z69="MODERADO"),"MODERADO",IF(AND(Y69="MODERADO",Z69="DÉBIL"),"DÉBIL",IF(AND(Y69="DÉBIL",Z69="FUERTE"),"DÉBIL",IF(AND(Y69="DÉBIL",Z69="MODERADO"),"DÉBIL",IF(AND(Y69="DÉBIL",Z69="DÉBIL"),"DÉBIL","SIN DATOS")))))))))</f>
        <v>FUERTE</v>
      </c>
      <c r="AB69" s="73" t="str">
        <f>IF(AND(Y69="FUERTE",Z69="FUERTE"),"NO",IF(AND(Y69="FUERTE",Z69="MODERADO"),"SI",IF(AND(Y69="FUERTE",Z69="DÉBIL"),"SI",IF(AND(Y69="MODERADO",Z69="FUERTE"),"SI",IF(AND(Y69="MODERADO",Z69="MODERADO"),"SI",IF(AND(Y69="MODERADO",Z69="DÉBIL"),"SI",IF(AND(Y69="DÉBIL",Z69="FUERTE"),"SI",IF(AND(Y69="DÉBIL",Z69="MODERADO"),"SI",IF(AND(Y69="DÉBIL",Z69="DÉBIL"),"SI","SIN DATOS")))))))))</f>
        <v>NO</v>
      </c>
      <c r="AC69" s="73" t="s">
        <v>211</v>
      </c>
      <c r="AD69" s="73" t="s">
        <v>213</v>
      </c>
      <c r="AE69" s="73">
        <f t="shared" si="11"/>
        <v>0</v>
      </c>
      <c r="AF69" s="73">
        <f t="shared" si="12"/>
        <v>4</v>
      </c>
      <c r="AG69" s="73">
        <f t="shared" si="13"/>
        <v>0</v>
      </c>
      <c r="AH69" s="73" t="str">
        <f t="shared" si="14"/>
        <v>BAJA</v>
      </c>
      <c r="AI69" s="73" t="s">
        <v>1052</v>
      </c>
      <c r="AJ69" s="76" t="s">
        <v>586</v>
      </c>
      <c r="AK69" s="81" t="s">
        <v>409</v>
      </c>
      <c r="AL69" s="76" t="s">
        <v>1049</v>
      </c>
      <c r="AM69" s="76" t="s">
        <v>587</v>
      </c>
    </row>
    <row r="70" spans="1:39" ht="270" customHeight="1" x14ac:dyDescent="0.2">
      <c r="A70" s="218"/>
      <c r="B70" s="225"/>
      <c r="C70" s="220"/>
      <c r="D70" s="220"/>
      <c r="E70" s="220"/>
      <c r="F70" s="74" t="s">
        <v>61</v>
      </c>
      <c r="G70" s="80" t="s">
        <v>135</v>
      </c>
      <c r="H70" s="74" t="s">
        <v>588</v>
      </c>
      <c r="I70" s="75" t="s">
        <v>589</v>
      </c>
      <c r="J70" s="74" t="s">
        <v>590</v>
      </c>
      <c r="K70" s="73">
        <v>3</v>
      </c>
      <c r="L70" s="73">
        <v>5</v>
      </c>
      <c r="M70" s="73">
        <f t="shared" si="5"/>
        <v>15</v>
      </c>
      <c r="N70" s="73" t="str">
        <f t="shared" si="6"/>
        <v>EXTREMA</v>
      </c>
      <c r="O70" s="76" t="s">
        <v>591</v>
      </c>
      <c r="P70" s="73" t="s">
        <v>241</v>
      </c>
      <c r="Q70" s="73">
        <v>15</v>
      </c>
      <c r="R70" s="73">
        <v>15</v>
      </c>
      <c r="S70" s="73">
        <v>15</v>
      </c>
      <c r="T70" s="73">
        <v>15</v>
      </c>
      <c r="U70" s="73">
        <v>15</v>
      </c>
      <c r="V70" s="73">
        <v>15</v>
      </c>
      <c r="W70" s="73">
        <v>10</v>
      </c>
      <c r="X70" s="73">
        <f>SUM(Q70:W70)</f>
        <v>100</v>
      </c>
      <c r="Y70" s="73" t="str">
        <f t="shared" si="67"/>
        <v>FUERTE</v>
      </c>
      <c r="Z70" s="73" t="str">
        <f t="shared" si="67"/>
        <v>FUERTE</v>
      </c>
      <c r="AA70" s="73" t="str">
        <f>IF(AND(Y70="FUERTE",Z70="FUERTE"),"FUERTE",IF(AND(Y70="FUERTE",Z70="MODERADO"),"MODERADO",IF(AND(Y70="FUERTE",Z70="DÉBIL"),"DÉBIL",IF(AND(Y70="MODERADO",Z70="FUERTE"),"MODERADO",IF(AND(Y70="MODERADO",Z70="MODERADO"),"MODERADO",IF(AND(Y70="MODERADO",Z70="DÉBIL"),"DÉBIL",IF(AND(Y70="DÉBIL",Z70="FUERTE"),"DÉBIL",IF(AND(Y70="DÉBIL",Z70="MODERADO"),"DÉBIL",IF(AND(Y70="DÉBIL",Z70="DÉBIL"),"DÉBIL","SIN DATOS")))))))))</f>
        <v>FUERTE</v>
      </c>
      <c r="AB70" s="73" t="str">
        <f>IF(AND(Y70="FUERTE",Z70="FUERTE"),"NO",IF(AND(Y70="FUERTE",Z70="MODERADO"),"SI",IF(AND(Y70="FUERTE",Z70="DÉBIL"),"SI",IF(AND(Y70="MODERADO",Z70="FUERTE"),"SI",IF(AND(Y70="MODERADO",Z70="MODERADO"),"SI",IF(AND(Y70="MODERADO",Z70="DÉBIL"),"SI",IF(AND(Y70="DÉBIL",Z70="FUERTE"),"SI",IF(AND(Y70="DÉBIL",Z70="MODERADO"),"SI",IF(AND(Y70="DÉBIL",Z70="DÉBIL"),"SI","SIN DATOS")))))))))</f>
        <v>NO</v>
      </c>
      <c r="AC70" s="73" t="s">
        <v>211</v>
      </c>
      <c r="AD70" s="73" t="s">
        <v>213</v>
      </c>
      <c r="AE70" s="73">
        <f t="shared" si="11"/>
        <v>1</v>
      </c>
      <c r="AF70" s="73">
        <f t="shared" si="12"/>
        <v>5</v>
      </c>
      <c r="AG70" s="73">
        <f t="shared" si="13"/>
        <v>5</v>
      </c>
      <c r="AH70" s="73" t="str">
        <f t="shared" si="14"/>
        <v>MODERADA</v>
      </c>
      <c r="AI70" s="73" t="s">
        <v>592</v>
      </c>
      <c r="AJ70" s="76" t="s">
        <v>593</v>
      </c>
      <c r="AK70" s="81" t="s">
        <v>378</v>
      </c>
      <c r="AL70" s="76" t="s">
        <v>594</v>
      </c>
      <c r="AM70" s="76" t="s">
        <v>595</v>
      </c>
    </row>
    <row r="71" spans="1:39" ht="315" customHeight="1" x14ac:dyDescent="0.2">
      <c r="A71" s="218"/>
      <c r="B71" s="225"/>
      <c r="C71" s="220"/>
      <c r="D71" s="220"/>
      <c r="E71" s="220"/>
      <c r="F71" s="74" t="s">
        <v>61</v>
      </c>
      <c r="G71" s="80" t="s">
        <v>135</v>
      </c>
      <c r="H71" s="74" t="s">
        <v>596</v>
      </c>
      <c r="I71" s="75" t="s">
        <v>597</v>
      </c>
      <c r="J71" s="74" t="s">
        <v>929</v>
      </c>
      <c r="K71" s="73">
        <v>2</v>
      </c>
      <c r="L71" s="73">
        <v>4</v>
      </c>
      <c r="M71" s="73">
        <f t="shared" ref="M71:M96" si="68">+L71*K71</f>
        <v>8</v>
      </c>
      <c r="N71" s="73" t="str">
        <f t="shared" ref="N71:N96" si="69">IF(M71&lt;=3,"BAJA",IF(AND(M71&gt;=4,M71&lt;=6),"MODERADA",IF(AND(M71&gt;=8,M71&lt;=12),"ALTA",IF(AND(M71&gt;=15),"EXTREMA"))))</f>
        <v>ALTA</v>
      </c>
      <c r="O71" s="76" t="s">
        <v>598</v>
      </c>
      <c r="P71" s="73" t="s">
        <v>241</v>
      </c>
      <c r="Q71" s="73">
        <v>15</v>
      </c>
      <c r="R71" s="73">
        <v>15</v>
      </c>
      <c r="S71" s="73">
        <v>15</v>
      </c>
      <c r="T71" s="73">
        <v>15</v>
      </c>
      <c r="U71" s="73">
        <v>15</v>
      </c>
      <c r="V71" s="73">
        <v>15</v>
      </c>
      <c r="W71" s="73">
        <v>10</v>
      </c>
      <c r="X71" s="73">
        <f t="shared" ref="X71:X72" si="70">SUM(Q71:W71)</f>
        <v>100</v>
      </c>
      <c r="Y71" s="73" t="str">
        <f t="shared" ref="Y71:Y74" si="71">IF(X71&lt;=85,"DÉBIL",IF(AND(X71&gt;=86,X71&lt;=95),"MODERADO",IF(AND(X71&gt;=96),"FUERTE")))</f>
        <v>FUERTE</v>
      </c>
      <c r="Z71" s="73" t="str">
        <f>IF(Y71&lt;=85,"DÉBIL",IF(AND(Y71&gt;=86,Y71&lt;=95),"MODERADO",IF(AND(Y71&gt;=96),"FUERTE")))</f>
        <v>FUERTE</v>
      </c>
      <c r="AA71" s="73" t="str">
        <f t="shared" ref="AA71:AA74" si="72">IF(AND(Y71="FUERTE",Z71="FUERTE"),"FUERTE",IF(AND(Y71="FUERTE",Z71="MODERADO"),"MODERADO",IF(AND(Y71="FUERTE",Z71="DÉBIL"),"DÉBIL",IF(AND(Y71="MODERADO",Z71="FUERTE"),"MODERADO",IF(AND(Y71="MODERADO",Z71="MODERADO"),"MODERADO",IF(AND(Y71="MODERADO",Z71="DÉBIL"),"DÉBIL",IF(AND(Y71="DÉBIL",Z71="FUERTE"),"DÉBIL",IF(AND(Y71="DÉBIL",Z71="MODERADO"),"DÉBIL",IF(AND(Y71="DÉBIL",Z71="DÉBIL"),"DÉBIL","SIN DATOS")))))))))</f>
        <v>FUERTE</v>
      </c>
      <c r="AB71" s="73" t="str">
        <f t="shared" ref="AB71:AB74" si="73">IF(AND(Y71="FUERTE",Z71="FUERTE"),"NO",IF(AND(Y71="FUERTE",Z71="MODERADO"),"SI",IF(AND(Y71="FUERTE",Z71="DÉBIL"),"SI",IF(AND(Y71="MODERADO",Z71="FUERTE"),"SI",IF(AND(Y71="MODERADO",Z71="MODERADO"),"SI",IF(AND(Y71="MODERADO",Z71="DÉBIL"),"SI",IF(AND(Y71="DÉBIL",Z71="FUERTE"),"SI",IF(AND(Y71="DÉBIL",Z71="MODERADO"),"SI",IF(AND(Y71="DÉBIL",Z71="DÉBIL"),"SI","SIN DATOS")))))))))</f>
        <v>NO</v>
      </c>
      <c r="AC71" s="73" t="s">
        <v>211</v>
      </c>
      <c r="AD71" s="73" t="s">
        <v>213</v>
      </c>
      <c r="AE71" s="73">
        <f t="shared" ref="AE71:AE96" si="74">IF(AND(AB71="NO",AA71="FUERTE",AC71="DIRECTAMENTE",AD71="DIRECTAMENTE"),K71-2,IF(AND(AB71="NO",AA71="FUERTE",AC71="DIRECTAMENTE",AD71="INDIRECTAMENTE"),K71-2,IF(AND(AB71="NO",AA71="FUERTE",AC71="DIRECTAMENTE",AD71="NO DISMINUYE"),K71-2,IF(AND(AB71="NO",AA71="FUERTE",AC71="NO DISMINUYE",AD71="DIRECTAMENTE"),K71,IF(AND(AB71="NO",AA71="MODERADO",AC71="DIRECTAMENTE",AD71="DIRECTAMENTE"),K71-1,IF(AND(AB71="NO",AA71="MODERADO",AC71="DIRECTAMENTE",AD71="INDIRECTAMENTE"),K71-1,IF(AND(AB71="NO",AA71="MODERADO",AC71="DIRECTAMENTE",AD71="NO DISMINUYE"),K71-1,IF(AND(AB71="NO",AA71="MODERADO",AC71="NO DISMINUYE",AD71="DIRECTAMENTE"),K71,K71))))))))</f>
        <v>0</v>
      </c>
      <c r="AF71" s="73">
        <f t="shared" ref="AF71:AF96" si="75">IF(AND(AB71="NO",AA71="FUERTE",AC71="DIRECTAMENTE",AD71="DIRECTAMENTE"),L71-2,IF(AND(AB71="NO",AA71="FUERTE",AC71="DIRECTAMENTE",AD71="INDIRECTAMENTE"),L71-1,IF(AND(AB71="NO",AA71="FUERTE",AC71="DIRECTAMENTE",AD71="NO DISMINUYE"),L71,IF(AND(AB71="NO",AA71="FUERTE",AC71="NO DISMINUYE",AD71="DIRECTAMENTE"),L71-2,IF(AND(AB71="NO",AA71="MODERADO",AC71="DIRECTAMENTE",AD71="DIRECTAMENTE"),L71-1,IF(AND(AB71="NO",AA71="MODERADO",AC71="DIRECTAMENTE",AD71="INDIRECTAMENTE"),L71,IF(AND(AB71="NO",AA71="MODERADO",AC71="DIRECTAMENTE",AD71="NO DISMINUYE"),L71,IF(AND(AB71="NO",AA71="MODERADO",AC71="NO DISMINUYE",AD71="DIRECTAMENTE"),L71-1,L71))))))))</f>
        <v>4</v>
      </c>
      <c r="AG71" s="73">
        <f t="shared" ref="AG71:AG96" si="76">+(AE71*AF71)</f>
        <v>0</v>
      </c>
      <c r="AH71" s="73" t="str">
        <f t="shared" ref="AH71:AH96" si="77">IF(AG71&lt;=3,"BAJA",IF(AND(AG71&gt;=4,AG71&lt;=6),"MODERADA",IF(AND(AG71&gt;=8,AG71&lt;=12),"ALTA",IF(AND(AG71&gt;=15),"EXTREMA"))))</f>
        <v>BAJA</v>
      </c>
      <c r="AI71" s="73" t="s">
        <v>927</v>
      </c>
      <c r="AJ71" s="76" t="s">
        <v>930</v>
      </c>
      <c r="AK71" s="81" t="s">
        <v>582</v>
      </c>
      <c r="AL71" s="76" t="s">
        <v>1049</v>
      </c>
      <c r="AM71" s="76" t="s">
        <v>583</v>
      </c>
    </row>
    <row r="72" spans="1:39" ht="330" customHeight="1" x14ac:dyDescent="0.2">
      <c r="A72" s="218"/>
      <c r="B72" s="225"/>
      <c r="C72" s="220"/>
      <c r="D72" s="220"/>
      <c r="E72" s="220"/>
      <c r="F72" s="74" t="s">
        <v>61</v>
      </c>
      <c r="G72" s="80" t="s">
        <v>135</v>
      </c>
      <c r="H72" s="74" t="s">
        <v>584</v>
      </c>
      <c r="I72" s="75" t="s">
        <v>931</v>
      </c>
      <c r="J72" s="74" t="s">
        <v>1053</v>
      </c>
      <c r="K72" s="73">
        <v>2</v>
      </c>
      <c r="L72" s="73">
        <v>4</v>
      </c>
      <c r="M72" s="73">
        <f t="shared" si="68"/>
        <v>8</v>
      </c>
      <c r="N72" s="73" t="str">
        <f t="shared" si="69"/>
        <v>ALTA</v>
      </c>
      <c r="O72" s="76" t="s">
        <v>599</v>
      </c>
      <c r="P72" s="73" t="s">
        <v>241</v>
      </c>
      <c r="Q72" s="73">
        <v>15</v>
      </c>
      <c r="R72" s="73">
        <v>15</v>
      </c>
      <c r="S72" s="73">
        <v>15</v>
      </c>
      <c r="T72" s="73">
        <v>15</v>
      </c>
      <c r="U72" s="73">
        <v>15</v>
      </c>
      <c r="V72" s="73">
        <v>15</v>
      </c>
      <c r="W72" s="73">
        <v>10</v>
      </c>
      <c r="X72" s="73">
        <f t="shared" si="70"/>
        <v>100</v>
      </c>
      <c r="Y72" s="73" t="str">
        <f t="shared" si="71"/>
        <v>FUERTE</v>
      </c>
      <c r="Z72" s="73" t="str">
        <f>IF(Y72&lt;=85,"DÉBIL",IF(AND(Y72&gt;=86,Y72&lt;=95),"MODERADO",IF(AND(Y72&gt;=96),"FUERTE")))</f>
        <v>FUERTE</v>
      </c>
      <c r="AA72" s="73" t="str">
        <f t="shared" si="72"/>
        <v>FUERTE</v>
      </c>
      <c r="AB72" s="73" t="str">
        <f t="shared" si="73"/>
        <v>NO</v>
      </c>
      <c r="AC72" s="73" t="s">
        <v>211</v>
      </c>
      <c r="AD72" s="73" t="s">
        <v>213</v>
      </c>
      <c r="AE72" s="73">
        <f t="shared" si="74"/>
        <v>0</v>
      </c>
      <c r="AF72" s="73">
        <f t="shared" si="75"/>
        <v>4</v>
      </c>
      <c r="AG72" s="73">
        <f t="shared" si="76"/>
        <v>0</v>
      </c>
      <c r="AH72" s="73" t="str">
        <f t="shared" si="77"/>
        <v>BAJA</v>
      </c>
      <c r="AI72" s="73" t="s">
        <v>1054</v>
      </c>
      <c r="AJ72" s="76" t="s">
        <v>586</v>
      </c>
      <c r="AK72" s="81" t="s">
        <v>409</v>
      </c>
      <c r="AL72" s="76" t="s">
        <v>1049</v>
      </c>
      <c r="AM72" s="76" t="s">
        <v>587</v>
      </c>
    </row>
    <row r="73" spans="1:39" ht="270" x14ac:dyDescent="0.2">
      <c r="A73" s="218"/>
      <c r="B73" s="225"/>
      <c r="C73" s="220"/>
      <c r="D73" s="220"/>
      <c r="E73" s="220"/>
      <c r="F73" s="74" t="s">
        <v>61</v>
      </c>
      <c r="G73" s="80" t="s">
        <v>135</v>
      </c>
      <c r="H73" s="74" t="s">
        <v>1055</v>
      </c>
      <c r="I73" s="75" t="s">
        <v>932</v>
      </c>
      <c r="J73" s="74" t="s">
        <v>933</v>
      </c>
      <c r="K73" s="73">
        <v>2</v>
      </c>
      <c r="L73" s="73">
        <v>4</v>
      </c>
      <c r="M73" s="73">
        <f t="shared" si="68"/>
        <v>8</v>
      </c>
      <c r="N73" s="73" t="str">
        <f t="shared" si="69"/>
        <v>ALTA</v>
      </c>
      <c r="O73" s="76" t="s">
        <v>1056</v>
      </c>
      <c r="P73" s="73" t="s">
        <v>241</v>
      </c>
      <c r="Q73" s="73">
        <v>15</v>
      </c>
      <c r="R73" s="73">
        <v>15</v>
      </c>
      <c r="S73" s="73">
        <v>15</v>
      </c>
      <c r="T73" s="73">
        <v>15</v>
      </c>
      <c r="U73" s="73">
        <v>15</v>
      </c>
      <c r="V73" s="73">
        <v>15</v>
      </c>
      <c r="W73" s="73">
        <v>10</v>
      </c>
      <c r="X73" s="73">
        <f t="shared" ref="X73:X74" si="78">SUM(Q73:W73)</f>
        <v>100</v>
      </c>
      <c r="Y73" s="73" t="str">
        <f t="shared" si="71"/>
        <v>FUERTE</v>
      </c>
      <c r="Z73" s="73" t="str">
        <f>IF(Y73&lt;=85,"DÉBIL",IF(AND(Y73&gt;=86,Y73&lt;=95),"MODERADO",IF(AND(Y73&gt;=96),"FUERTE")))</f>
        <v>FUERTE</v>
      </c>
      <c r="AA73" s="73" t="str">
        <f t="shared" si="72"/>
        <v>FUERTE</v>
      </c>
      <c r="AB73" s="73" t="str">
        <f t="shared" si="73"/>
        <v>NO</v>
      </c>
      <c r="AC73" s="73" t="s">
        <v>211</v>
      </c>
      <c r="AD73" s="73" t="s">
        <v>213</v>
      </c>
      <c r="AE73" s="73">
        <f t="shared" si="74"/>
        <v>0</v>
      </c>
      <c r="AF73" s="73">
        <f t="shared" si="75"/>
        <v>4</v>
      </c>
      <c r="AG73" s="73">
        <f t="shared" si="76"/>
        <v>0</v>
      </c>
      <c r="AH73" s="73" t="str">
        <f t="shared" si="77"/>
        <v>BAJA</v>
      </c>
      <c r="AI73" s="73" t="s">
        <v>934</v>
      </c>
      <c r="AJ73" s="76" t="s">
        <v>1057</v>
      </c>
      <c r="AK73" s="81" t="s">
        <v>409</v>
      </c>
      <c r="AL73" s="76" t="s">
        <v>1049</v>
      </c>
      <c r="AM73" s="76" t="s">
        <v>587</v>
      </c>
    </row>
    <row r="74" spans="1:39" ht="195" customHeight="1" x14ac:dyDescent="0.2">
      <c r="A74" s="218"/>
      <c r="B74" s="225"/>
      <c r="C74" s="220"/>
      <c r="D74" s="220"/>
      <c r="E74" s="220"/>
      <c r="F74" s="74" t="s">
        <v>61</v>
      </c>
      <c r="G74" s="80" t="s">
        <v>135</v>
      </c>
      <c r="H74" s="74" t="s">
        <v>935</v>
      </c>
      <c r="I74" s="75" t="s">
        <v>936</v>
      </c>
      <c r="J74" s="74" t="s">
        <v>1058</v>
      </c>
      <c r="K74" s="73">
        <v>2</v>
      </c>
      <c r="L74" s="73">
        <v>4</v>
      </c>
      <c r="M74" s="73">
        <f t="shared" si="68"/>
        <v>8</v>
      </c>
      <c r="N74" s="73" t="str">
        <f t="shared" si="69"/>
        <v>ALTA</v>
      </c>
      <c r="O74" s="76" t="s">
        <v>1059</v>
      </c>
      <c r="P74" s="73" t="s">
        <v>241</v>
      </c>
      <c r="Q74" s="73">
        <v>15</v>
      </c>
      <c r="R74" s="73">
        <v>15</v>
      </c>
      <c r="S74" s="73">
        <v>15</v>
      </c>
      <c r="T74" s="73">
        <v>15</v>
      </c>
      <c r="U74" s="73">
        <v>15</v>
      </c>
      <c r="V74" s="73">
        <v>15</v>
      </c>
      <c r="W74" s="73">
        <v>10</v>
      </c>
      <c r="X74" s="73">
        <f t="shared" si="78"/>
        <v>100</v>
      </c>
      <c r="Y74" s="73" t="str">
        <f t="shared" si="71"/>
        <v>FUERTE</v>
      </c>
      <c r="Z74" s="73" t="str">
        <f>IF(Y74&lt;=85,"DÉBIL",IF(AND(Y74&gt;=86,Y74&lt;=95),"MODERADO",IF(AND(Y74&gt;=96),"FUERTE")))</f>
        <v>FUERTE</v>
      </c>
      <c r="AA74" s="73" t="str">
        <f t="shared" si="72"/>
        <v>FUERTE</v>
      </c>
      <c r="AB74" s="73" t="str">
        <f t="shared" si="73"/>
        <v>NO</v>
      </c>
      <c r="AC74" s="73" t="s">
        <v>211</v>
      </c>
      <c r="AD74" s="73" t="s">
        <v>213</v>
      </c>
      <c r="AE74" s="73">
        <f t="shared" si="74"/>
        <v>0</v>
      </c>
      <c r="AF74" s="73">
        <f t="shared" si="75"/>
        <v>4</v>
      </c>
      <c r="AG74" s="73">
        <f t="shared" si="76"/>
        <v>0</v>
      </c>
      <c r="AH74" s="73" t="str">
        <f t="shared" si="77"/>
        <v>BAJA</v>
      </c>
      <c r="AI74" s="73" t="s">
        <v>937</v>
      </c>
      <c r="AJ74" s="76" t="s">
        <v>938</v>
      </c>
      <c r="AK74" s="81" t="s">
        <v>409</v>
      </c>
      <c r="AL74" s="76" t="s">
        <v>1049</v>
      </c>
      <c r="AM74" s="76" t="s">
        <v>587</v>
      </c>
    </row>
    <row r="75" spans="1:39" ht="409.5" x14ac:dyDescent="0.2">
      <c r="A75" s="218"/>
      <c r="B75" s="212" t="s">
        <v>678</v>
      </c>
      <c r="C75" s="226" t="s">
        <v>939</v>
      </c>
      <c r="D75" s="215" t="s">
        <v>600</v>
      </c>
      <c r="E75" s="215" t="s">
        <v>601</v>
      </c>
      <c r="F75" s="74" t="s">
        <v>61</v>
      </c>
      <c r="G75" s="80" t="s">
        <v>232</v>
      </c>
      <c r="H75" s="74" t="s">
        <v>602</v>
      </c>
      <c r="I75" s="75" t="s">
        <v>940</v>
      </c>
      <c r="J75" s="74" t="s">
        <v>603</v>
      </c>
      <c r="K75" s="73">
        <v>1</v>
      </c>
      <c r="L75" s="73">
        <v>4</v>
      </c>
      <c r="M75" s="73">
        <f t="shared" si="68"/>
        <v>4</v>
      </c>
      <c r="N75" s="73" t="str">
        <f t="shared" si="69"/>
        <v>MODERADA</v>
      </c>
      <c r="O75" s="76" t="s">
        <v>604</v>
      </c>
      <c r="P75" s="73" t="s">
        <v>241</v>
      </c>
      <c r="Q75" s="73">
        <v>15</v>
      </c>
      <c r="R75" s="73">
        <v>15</v>
      </c>
      <c r="S75" s="73">
        <v>15</v>
      </c>
      <c r="T75" s="73">
        <v>15</v>
      </c>
      <c r="U75" s="73">
        <v>15</v>
      </c>
      <c r="V75" s="73">
        <v>15</v>
      </c>
      <c r="W75" s="73">
        <v>15</v>
      </c>
      <c r="X75" s="73">
        <v>100</v>
      </c>
      <c r="Y75" s="73" t="str">
        <f>IF(X75&lt;=85,"DÉBIL",IF(AND(X75&gt;=86,X75&lt;=95),"MODERADO",IF(AND(X75&gt;=96),"FUERTE")))</f>
        <v>FUERTE</v>
      </c>
      <c r="Z75" s="73" t="str">
        <f>IF(Y75&lt;=85,"DÉBIL",IF(AND(Y75&gt;=86,Y75&lt;=95),"MODERADO",IF(AND(Y75&gt;=96),"FUERTE")))</f>
        <v>FUERTE</v>
      </c>
      <c r="AA75" s="73" t="str">
        <f>IF(AND(Y75="FUERTE",Z75="FUERTE"),"FUERTE",IF(AND(Y75="FUERTE",Z75="MODERADO"),"MODERADO",IF(AND(Y75="FUERTE",Z75="DÉBIL"),"DÉBIL",IF(AND(Y75="MODERADO",Z75="FUERTE"),"MODERADO",IF(AND(Y75="MODERADO",Z75="MODERADO"),"MODERADO",IF(AND(Y75="MODERADO",Z75="DÉBIL"),"DÉBIL",IF(AND(Y75="DÉBIL",Z75="FUERTE"),"DÉBIL",IF(AND(Y75="DÉBIL",Z75="MODERADO"),"DÉBIL",IF(AND(Y75="DÉBIL",Z75="DÉBIL"),"DÉBIL","SIN DATOS")))))))))</f>
        <v>FUERTE</v>
      </c>
      <c r="AB75" s="73" t="str">
        <f>IF(AND(Y75="FUERTE",Z75="FUERTE"),"NO",IF(AND(Y75="FUERTE",Z75="MODERADO"),"SI",IF(AND(Y75="FUERTE",Z75="DÉBIL"),"SI",IF(AND(Y75="MODERADO",Z75="FUERTE"),"SI",IF(AND(Y75="MODERADO",Z75="MODERADO"),"SI",IF(AND(Y75="MODERADO",Z75="DÉBIL"),"SI",IF(AND(Y75="DÉBIL",Z75="FUERTE"),"SI",IF(AND(Y75="DÉBIL",Z75="MODERADO"),"SI",IF(AND(Y75="DÉBIL",Z75="DÉBIL"),"SI","SIN DATOS")))))))))</f>
        <v>NO</v>
      </c>
      <c r="AC75" s="73" t="s">
        <v>211</v>
      </c>
      <c r="AD75" s="73" t="s">
        <v>213</v>
      </c>
      <c r="AE75" s="73">
        <f t="shared" si="74"/>
        <v>-1</v>
      </c>
      <c r="AF75" s="73">
        <f t="shared" si="75"/>
        <v>4</v>
      </c>
      <c r="AG75" s="73">
        <f t="shared" si="76"/>
        <v>-4</v>
      </c>
      <c r="AH75" s="73" t="str">
        <f t="shared" si="77"/>
        <v>BAJA</v>
      </c>
      <c r="AI75" s="73" t="s">
        <v>605</v>
      </c>
      <c r="AJ75" s="76" t="s">
        <v>1075</v>
      </c>
      <c r="AK75" s="81" t="s">
        <v>606</v>
      </c>
      <c r="AL75" s="76" t="s">
        <v>941</v>
      </c>
      <c r="AM75" s="76" t="s">
        <v>605</v>
      </c>
    </row>
    <row r="76" spans="1:39" ht="405" customHeight="1" x14ac:dyDescent="0.2">
      <c r="A76" s="218"/>
      <c r="B76" s="213"/>
      <c r="C76" s="227"/>
      <c r="D76" s="216"/>
      <c r="E76" s="216"/>
      <c r="F76" s="74" t="s">
        <v>61</v>
      </c>
      <c r="G76" s="80" t="s">
        <v>135</v>
      </c>
      <c r="H76" s="81" t="s">
        <v>1076</v>
      </c>
      <c r="I76" s="75" t="s">
        <v>1077</v>
      </c>
      <c r="J76" s="74" t="s">
        <v>607</v>
      </c>
      <c r="K76" s="73">
        <v>1</v>
      </c>
      <c r="L76" s="73">
        <v>4</v>
      </c>
      <c r="M76" s="73">
        <f t="shared" si="68"/>
        <v>4</v>
      </c>
      <c r="N76" s="73" t="str">
        <f t="shared" si="69"/>
        <v>MODERADA</v>
      </c>
      <c r="O76" s="76" t="s">
        <v>608</v>
      </c>
      <c r="P76" s="73" t="s">
        <v>241</v>
      </c>
      <c r="Q76" s="73">
        <v>15</v>
      </c>
      <c r="R76" s="73">
        <v>15</v>
      </c>
      <c r="S76" s="73">
        <v>15</v>
      </c>
      <c r="T76" s="73">
        <v>15</v>
      </c>
      <c r="U76" s="73">
        <v>15</v>
      </c>
      <c r="V76" s="73">
        <v>15</v>
      </c>
      <c r="W76" s="73">
        <v>15</v>
      </c>
      <c r="X76" s="73">
        <v>100</v>
      </c>
      <c r="Y76" s="73" t="str">
        <f t="shared" ref="Y76:Z76" si="79">IF(X76&lt;=85,"DÉBIL",IF(AND(X76&gt;=86,X76&lt;=95),"MODERADO",IF(AND(X76&gt;=96),"FUERTE")))</f>
        <v>FUERTE</v>
      </c>
      <c r="Z76" s="73" t="str">
        <f t="shared" si="79"/>
        <v>FUERTE</v>
      </c>
      <c r="AA76" s="73" t="str">
        <f t="shared" ref="AA76" si="80">IF(AND(Y76="FUERTE",Z76="FUERTE"),"FUERTE",IF(AND(Y76="FUERTE",Z76="MODERADO"),"MODERADO",IF(AND(Y76="FUERTE",Z76="DÉBIL"),"DÉBIL",IF(AND(Y76="MODERADO",Z76="FUERTE"),"MODERADO",IF(AND(Y76="MODERADO",Z76="MODERADO"),"MODERADO",IF(AND(Y76="MODERADO",Z76="DÉBIL"),"DÉBIL",IF(AND(Y76="DÉBIL",Z76="FUERTE"),"DÉBIL",IF(AND(Y76="DÉBIL",Z76="MODERADO"),"DÉBIL",IF(AND(Y76="DÉBIL",Z76="DÉBIL"),"DÉBIL","SIN DATOS")))))))))</f>
        <v>FUERTE</v>
      </c>
      <c r="AB76" s="73" t="str">
        <f t="shared" ref="AB76" si="81">IF(AND(Y76="FUERTE",Z76="FUERTE"),"NO",IF(AND(Y76="FUERTE",Z76="MODERADO"),"SI",IF(AND(Y76="FUERTE",Z76="DÉBIL"),"SI",IF(AND(Y76="MODERADO",Z76="FUERTE"),"SI",IF(AND(Y76="MODERADO",Z76="MODERADO"),"SI",IF(AND(Y76="MODERADO",Z76="DÉBIL"),"SI",IF(AND(Y76="DÉBIL",Z76="FUERTE"),"SI",IF(AND(Y76="DÉBIL",Z76="MODERADO"),"SI",IF(AND(Y76="DÉBIL",Z76="DÉBIL"),"SI","SIN DATOS")))))))))</f>
        <v>NO</v>
      </c>
      <c r="AC76" s="73" t="s">
        <v>211</v>
      </c>
      <c r="AD76" s="73" t="s">
        <v>213</v>
      </c>
      <c r="AE76" s="73">
        <f t="shared" si="74"/>
        <v>-1</v>
      </c>
      <c r="AF76" s="73">
        <f t="shared" si="75"/>
        <v>4</v>
      </c>
      <c r="AG76" s="73">
        <f t="shared" si="76"/>
        <v>-4</v>
      </c>
      <c r="AH76" s="73" t="str">
        <f t="shared" si="77"/>
        <v>BAJA</v>
      </c>
      <c r="AI76" s="73" t="s">
        <v>609</v>
      </c>
      <c r="AJ76" s="76" t="s">
        <v>1078</v>
      </c>
      <c r="AK76" s="81" t="s">
        <v>942</v>
      </c>
      <c r="AL76" s="76" t="s">
        <v>941</v>
      </c>
      <c r="AM76" s="76" t="s">
        <v>605</v>
      </c>
    </row>
    <row r="77" spans="1:39" ht="360" customHeight="1" x14ac:dyDescent="0.2">
      <c r="A77" s="218"/>
      <c r="B77" s="212" t="s">
        <v>610</v>
      </c>
      <c r="C77" s="215" t="s">
        <v>1060</v>
      </c>
      <c r="D77" s="215" t="s">
        <v>611</v>
      </c>
      <c r="E77" s="215" t="s">
        <v>1061</v>
      </c>
      <c r="F77" s="73" t="s">
        <v>61</v>
      </c>
      <c r="G77" s="80" t="s">
        <v>232</v>
      </c>
      <c r="H77" s="74" t="s">
        <v>943</v>
      </c>
      <c r="I77" s="74" t="s">
        <v>944</v>
      </c>
      <c r="J77" s="74" t="s">
        <v>945</v>
      </c>
      <c r="K77" s="73">
        <v>1</v>
      </c>
      <c r="L77" s="73">
        <v>5</v>
      </c>
      <c r="M77" s="73">
        <f t="shared" si="68"/>
        <v>5</v>
      </c>
      <c r="N77" s="73" t="str">
        <f t="shared" si="69"/>
        <v>MODERADA</v>
      </c>
      <c r="O77" s="76" t="s">
        <v>946</v>
      </c>
      <c r="P77" s="73" t="s">
        <v>241</v>
      </c>
      <c r="Q77" s="73">
        <v>15</v>
      </c>
      <c r="R77" s="73">
        <v>15</v>
      </c>
      <c r="S77" s="73">
        <v>15</v>
      </c>
      <c r="T77" s="73">
        <v>15</v>
      </c>
      <c r="U77" s="73">
        <v>15</v>
      </c>
      <c r="V77" s="73">
        <v>15</v>
      </c>
      <c r="W77" s="73">
        <v>10</v>
      </c>
      <c r="X77" s="73">
        <f t="shared" ref="X77:X96" si="82">SUM(Q77:W77)</f>
        <v>100</v>
      </c>
      <c r="Y77" s="73" t="str">
        <f>IF(X77&lt;=85,"DÉBIL",IF(AND(X77&gt;=86,X77&lt;=95),"MODERADO",IF(AND(X77&gt;=96),"FUERTE")))</f>
        <v>FUERTE</v>
      </c>
      <c r="Z77" s="73" t="str">
        <f>IF(Y77&lt;=85,"DÉBIL",IF(AND(Y77&gt;=86,Y77&lt;=95),"MODERADO",IF(AND(Y77&gt;=96),"FUERTE")))</f>
        <v>FUERTE</v>
      </c>
      <c r="AA77" s="73" t="str">
        <f>IF(AND(Y77="FUERTE",Z77="FUERTE"),"FUERTE",IF(AND(Y77="FUERTE",Z77="MODERADO"),"MODERADO",IF(AND(Y77="FUERTE",Z77="DÉBIL"),"DÉBIL",IF(AND(Y77="MODERADO",Z77="FUERTE"),"MODERADO",IF(AND(Y77="MODERADO",Z77="MODERADO"),"MODERADO",IF(AND(Y77="MODERADO",Z77="DÉBIL"),"DÉBIL",IF(AND(Y77="DÉBIL",Z77="FUERTE"),"DÉBIL",IF(AND(Y77="DÉBIL",Z77="MODERADO"),"DÉBIL",IF(AND(Y77="DÉBIL",Z77="DÉBIL"),"DÉBIL","SIN DATOS")))))))))</f>
        <v>FUERTE</v>
      </c>
      <c r="AB77" s="73" t="str">
        <f>IF(AND(Y77="FUERTE",Z77="FUERTE"),"NO",IF(AND(Y77="FUERTE",Z77="MODERADO"),"SI",IF(AND(Y77="FUERTE",Z77="DÉBIL"),"SI",IF(AND(Y77="MODERADO",Z77="FUERTE"),"SI",IF(AND(Y77="MODERADO",Z77="MODERADO"),"SI",IF(AND(Y77="MODERADO",Z77="DÉBIL"),"SI",IF(AND(Y77="DÉBIL",Z77="FUERTE"),"SI",IF(AND(Y77="DÉBIL",Z77="MODERADO"),"SI",IF(AND(Y77="DÉBIL",Z77="DÉBIL"),"SI","SIN DATOS")))))))))</f>
        <v>NO</v>
      </c>
      <c r="AC77" s="73" t="s">
        <v>211</v>
      </c>
      <c r="AD77" s="73" t="s">
        <v>213</v>
      </c>
      <c r="AE77" s="73">
        <f t="shared" si="74"/>
        <v>-1</v>
      </c>
      <c r="AF77" s="73">
        <f t="shared" si="75"/>
        <v>5</v>
      </c>
      <c r="AG77" s="73">
        <f t="shared" si="76"/>
        <v>-5</v>
      </c>
      <c r="AH77" s="73" t="str">
        <f t="shared" si="77"/>
        <v>BAJA</v>
      </c>
      <c r="AI77" s="73" t="s">
        <v>612</v>
      </c>
      <c r="AJ77" s="76" t="s">
        <v>947</v>
      </c>
      <c r="AK77" s="73" t="s">
        <v>365</v>
      </c>
      <c r="AL77" s="76" t="s">
        <v>948</v>
      </c>
      <c r="AM77" s="76" t="s">
        <v>949</v>
      </c>
    </row>
    <row r="78" spans="1:39" ht="409.5" x14ac:dyDescent="0.2">
      <c r="A78" s="218"/>
      <c r="B78" s="213"/>
      <c r="C78" s="216"/>
      <c r="D78" s="216"/>
      <c r="E78" s="216"/>
      <c r="F78" s="73" t="s">
        <v>61</v>
      </c>
      <c r="G78" s="80" t="s">
        <v>135</v>
      </c>
      <c r="H78" s="74" t="s">
        <v>1062</v>
      </c>
      <c r="I78" s="74" t="s">
        <v>950</v>
      </c>
      <c r="J78" s="74" t="s">
        <v>951</v>
      </c>
      <c r="K78" s="73">
        <v>3</v>
      </c>
      <c r="L78" s="73">
        <v>3</v>
      </c>
      <c r="M78" s="73">
        <f t="shared" si="68"/>
        <v>9</v>
      </c>
      <c r="N78" s="73" t="str">
        <f t="shared" si="69"/>
        <v>ALTA</v>
      </c>
      <c r="O78" s="76" t="s">
        <v>952</v>
      </c>
      <c r="P78" s="73" t="s">
        <v>241</v>
      </c>
      <c r="Q78" s="73">
        <v>15</v>
      </c>
      <c r="R78" s="73">
        <v>15</v>
      </c>
      <c r="S78" s="73">
        <v>15</v>
      </c>
      <c r="T78" s="73">
        <v>15</v>
      </c>
      <c r="U78" s="73">
        <v>15</v>
      </c>
      <c r="V78" s="73">
        <v>15</v>
      </c>
      <c r="W78" s="73">
        <v>10</v>
      </c>
      <c r="X78" s="73">
        <f t="shared" si="82"/>
        <v>100</v>
      </c>
      <c r="Y78" s="73" t="str">
        <f t="shared" ref="Y78:Y79" si="83">IF(X78&lt;=85,"DÉBIL",IF(AND(X78&gt;=86,X78&lt;=95),"MODERADO",IF(AND(X78&gt;=96),"FUERTE")))</f>
        <v>FUERTE</v>
      </c>
      <c r="Z78" s="73" t="str">
        <f>IF(Y78&lt;=85,"DÉBIL",IF(AND(Y78&gt;=86,Y78&lt;=95),"MODERADO",IF(AND(Y78&gt;=96),"FUERTE")))</f>
        <v>FUERTE</v>
      </c>
      <c r="AA78" s="73" t="str">
        <f t="shared" ref="AA78:AA79" si="84">IF(AND(Y78="FUERTE",Z78="FUERTE"),"FUERTE",IF(AND(Y78="FUERTE",Z78="MODERADO"),"MODERADO",IF(AND(Y78="FUERTE",Z78="DÉBIL"),"DÉBIL",IF(AND(Y78="MODERADO",Z78="FUERTE"),"MODERADO",IF(AND(Y78="MODERADO",Z78="MODERADO"),"MODERADO",IF(AND(Y78="MODERADO",Z78="DÉBIL"),"DÉBIL",IF(AND(Y78="DÉBIL",Z78="FUERTE"),"DÉBIL",IF(AND(Y78="DÉBIL",Z78="MODERADO"),"DÉBIL",IF(AND(Y78="DÉBIL",Z78="DÉBIL"),"DÉBIL","SIN DATOS")))))))))</f>
        <v>FUERTE</v>
      </c>
      <c r="AB78" s="73" t="str">
        <f>IF(AND(Y78="FUERTE",Z78="FUERTE"),"NO",IF(AND(Y78="FUERTE",Z78="MODERADO"),"SI",IF(AND(Y78="FUERTE",Z78="DÉBIL"),"SI",IF(AND(Y78="MODERADO",Z78="FUERTE"),"SI",IF(AND(Y78="MODERADO",Z78="MODERADO"),"SI",IF(AND(Y78="MODERADO",Z78="DÉBIL"),"SI",IF(AND(Y78="DÉBIL",Z78="FUERTE"),"SI",IF(AND(Y78="DÉBIL",Z78="MODERADO"),"SI",IF(AND(Y78="DÉBIL",Z78="DÉBIL"),"SI","SIN DATOS")))))))))</f>
        <v>NO</v>
      </c>
      <c r="AC78" s="73" t="s">
        <v>211</v>
      </c>
      <c r="AD78" s="73" t="s">
        <v>211</v>
      </c>
      <c r="AE78" s="73">
        <f t="shared" si="74"/>
        <v>1</v>
      </c>
      <c r="AF78" s="73">
        <f t="shared" si="75"/>
        <v>1</v>
      </c>
      <c r="AG78" s="73">
        <f t="shared" si="76"/>
        <v>1</v>
      </c>
      <c r="AH78" s="73" t="str">
        <f t="shared" si="77"/>
        <v>BAJA</v>
      </c>
      <c r="AI78" s="73" t="s">
        <v>612</v>
      </c>
      <c r="AJ78" s="76" t="s">
        <v>953</v>
      </c>
      <c r="AK78" s="73" t="s">
        <v>809</v>
      </c>
      <c r="AL78" s="76" t="s">
        <v>948</v>
      </c>
      <c r="AM78" s="76" t="s">
        <v>954</v>
      </c>
    </row>
    <row r="79" spans="1:39" ht="409.5" x14ac:dyDescent="0.2">
      <c r="A79" s="218"/>
      <c r="B79" s="214"/>
      <c r="C79" s="217"/>
      <c r="D79" s="217"/>
      <c r="E79" s="217"/>
      <c r="F79" s="73" t="s">
        <v>61</v>
      </c>
      <c r="G79" s="80" t="s">
        <v>62</v>
      </c>
      <c r="H79" s="74" t="s">
        <v>955</v>
      </c>
      <c r="I79" s="74" t="s">
        <v>956</v>
      </c>
      <c r="J79" s="74" t="s">
        <v>957</v>
      </c>
      <c r="K79" s="73">
        <v>4</v>
      </c>
      <c r="L79" s="73">
        <v>1</v>
      </c>
      <c r="M79" s="73">
        <f t="shared" si="68"/>
        <v>4</v>
      </c>
      <c r="N79" s="73" t="str">
        <f t="shared" si="69"/>
        <v>MODERADA</v>
      </c>
      <c r="O79" s="76" t="s">
        <v>958</v>
      </c>
      <c r="P79" s="73" t="s">
        <v>241</v>
      </c>
      <c r="Q79" s="73">
        <v>15</v>
      </c>
      <c r="R79" s="73">
        <v>15</v>
      </c>
      <c r="S79" s="73">
        <v>15</v>
      </c>
      <c r="T79" s="73">
        <v>15</v>
      </c>
      <c r="U79" s="73">
        <v>15</v>
      </c>
      <c r="V79" s="73">
        <v>15</v>
      </c>
      <c r="W79" s="73">
        <v>10</v>
      </c>
      <c r="X79" s="73">
        <f t="shared" si="82"/>
        <v>100</v>
      </c>
      <c r="Y79" s="73" t="str">
        <f t="shared" si="83"/>
        <v>FUERTE</v>
      </c>
      <c r="Z79" s="73" t="str">
        <f>IF(Y79&lt;=85,"DÉBIL",IF(AND(Y79&gt;=86,Y79&lt;=95),"MODERADO",IF(AND(Y79&gt;=96),"FUERTE")))</f>
        <v>FUERTE</v>
      </c>
      <c r="AA79" s="73" t="str">
        <f t="shared" si="84"/>
        <v>FUERTE</v>
      </c>
      <c r="AB79" s="73" t="str">
        <f t="shared" ref="AB79" si="85">IF(AND(Y79="FUERTE",Z79="FUERTE"),"NO",IF(AND(Y79="FUERTE",Z79="MODERADO"),"SI",IF(AND(Y79="FUERTE",Z79="DÉBIL"),"SI",IF(AND(Y79="MODERADO",Z79="FUERTE"),"SI",IF(AND(Y79="MODERADO",Z79="MODERADO"),"SI",IF(AND(Y79="MODERADO",Z79="DÉBIL"),"SI",IF(AND(Y79="DÉBIL",Z79="FUERTE"),"SI",IF(AND(Y79="DÉBIL",Z79="MODERADO"),"SI",IF(AND(Y79="DÉBIL",Z79="DÉBIL"),"SI","SIN DATOS")))))))))</f>
        <v>NO</v>
      </c>
      <c r="AC79" s="73" t="s">
        <v>211</v>
      </c>
      <c r="AD79" s="73" t="s">
        <v>211</v>
      </c>
      <c r="AE79" s="73">
        <f t="shared" si="74"/>
        <v>2</v>
      </c>
      <c r="AF79" s="73">
        <f t="shared" si="75"/>
        <v>-1</v>
      </c>
      <c r="AG79" s="73">
        <f t="shared" si="76"/>
        <v>-2</v>
      </c>
      <c r="AH79" s="73" t="str">
        <f t="shared" si="77"/>
        <v>BAJA</v>
      </c>
      <c r="AI79" s="73" t="s">
        <v>959</v>
      </c>
      <c r="AJ79" s="76" t="s">
        <v>1063</v>
      </c>
      <c r="AK79" s="73" t="s">
        <v>809</v>
      </c>
      <c r="AL79" s="76" t="s">
        <v>960</v>
      </c>
      <c r="AM79" s="76" t="s">
        <v>961</v>
      </c>
    </row>
    <row r="80" spans="1:39" ht="270" x14ac:dyDescent="0.2">
      <c r="A80" s="218"/>
      <c r="B80" s="212" t="s">
        <v>626</v>
      </c>
      <c r="C80" s="215" t="s">
        <v>627</v>
      </c>
      <c r="D80" s="215" t="s">
        <v>628</v>
      </c>
      <c r="E80" s="215" t="s">
        <v>962</v>
      </c>
      <c r="F80" s="74" t="s">
        <v>61</v>
      </c>
      <c r="G80" s="80" t="s">
        <v>232</v>
      </c>
      <c r="H80" s="74" t="s">
        <v>963</v>
      </c>
      <c r="I80" s="75" t="s">
        <v>629</v>
      </c>
      <c r="J80" s="74" t="s">
        <v>630</v>
      </c>
      <c r="K80" s="73">
        <v>3</v>
      </c>
      <c r="L80" s="73">
        <v>4</v>
      </c>
      <c r="M80" s="73">
        <f t="shared" si="68"/>
        <v>12</v>
      </c>
      <c r="N80" s="73" t="str">
        <f t="shared" si="69"/>
        <v>ALTA</v>
      </c>
      <c r="O80" s="76" t="s">
        <v>1064</v>
      </c>
      <c r="P80" s="73" t="s">
        <v>241</v>
      </c>
      <c r="Q80" s="73">
        <v>15</v>
      </c>
      <c r="R80" s="73">
        <v>15</v>
      </c>
      <c r="S80" s="73">
        <v>15</v>
      </c>
      <c r="T80" s="73">
        <v>15</v>
      </c>
      <c r="U80" s="73">
        <v>15</v>
      </c>
      <c r="V80" s="73">
        <v>15</v>
      </c>
      <c r="W80" s="73">
        <v>10</v>
      </c>
      <c r="X80" s="73">
        <f t="shared" si="82"/>
        <v>100</v>
      </c>
      <c r="Y80" s="73" t="str">
        <f>IF(X80&lt;=85,"DÉBIL",IF(AND(X80&gt;=86,X80&lt;=95),"MODERADO",IF(AND(X80&gt;=96),"FUERTE")))</f>
        <v>FUERTE</v>
      </c>
      <c r="Z80" s="73" t="str">
        <f>IF(Y80&lt;=85,"DÉBIL",IF(AND(Y80&gt;=86,Y80&lt;=95),"MODERADO",IF(AND(Y80&gt;=96),"FUERTE")))</f>
        <v>FUERTE</v>
      </c>
      <c r="AA80" s="73" t="str">
        <f>IF(AND(Y80="FUERTE",Z80="FUERTE"),"FUERTE",IF(AND(Y80="FUERTE",Z80="MODERADO"),"MODERADO",IF(AND(Y80="FUERTE",Z80="DÉBIL"),"DÉBIL",IF(AND(Y80="MODERADO",Z80="FUERTE"),"MODERADO",IF(AND(Y80="MODERADO",Z80="MODERADO"),"MODERADO",IF(AND(Y80="MODERADO",Z80="DÉBIL"),"DÉBIL",IF(AND(Y80="DÉBIL",Z80="FUERTE"),"DÉBIL",IF(AND(Y80="DÉBIL",Z80="MODERADO"),"DÉBIL",IF(AND(Y80="DÉBIL",Z80="DÉBIL"),"DÉBIL","SIN DATOS")))))))))</f>
        <v>FUERTE</v>
      </c>
      <c r="AB80" s="73" t="s">
        <v>190</v>
      </c>
      <c r="AC80" s="73" t="s">
        <v>211</v>
      </c>
      <c r="AD80" s="73" t="s">
        <v>211</v>
      </c>
      <c r="AE80" s="73">
        <f t="shared" si="74"/>
        <v>3</v>
      </c>
      <c r="AF80" s="73">
        <f t="shared" si="75"/>
        <v>4</v>
      </c>
      <c r="AG80" s="73">
        <f t="shared" si="76"/>
        <v>12</v>
      </c>
      <c r="AH80" s="73" t="str">
        <f t="shared" si="77"/>
        <v>ALTA</v>
      </c>
      <c r="AI80" s="73" t="s">
        <v>964</v>
      </c>
      <c r="AJ80" s="76" t="s">
        <v>1065</v>
      </c>
      <c r="AK80" s="81" t="s">
        <v>631</v>
      </c>
      <c r="AL80" s="76" t="s">
        <v>1066</v>
      </c>
      <c r="AM80" s="76" t="s">
        <v>633</v>
      </c>
    </row>
    <row r="81" spans="1:39" ht="180" customHeight="1" x14ac:dyDescent="0.2">
      <c r="A81" s="218"/>
      <c r="B81" s="213"/>
      <c r="C81" s="216"/>
      <c r="D81" s="216"/>
      <c r="E81" s="216"/>
      <c r="F81" s="74" t="s">
        <v>61</v>
      </c>
      <c r="G81" s="80" t="s">
        <v>232</v>
      </c>
      <c r="H81" s="74" t="s">
        <v>634</v>
      </c>
      <c r="I81" s="75" t="s">
        <v>635</v>
      </c>
      <c r="J81" s="74" t="s">
        <v>636</v>
      </c>
      <c r="K81" s="73">
        <v>3</v>
      </c>
      <c r="L81" s="73">
        <v>3</v>
      </c>
      <c r="M81" s="73">
        <f t="shared" si="68"/>
        <v>9</v>
      </c>
      <c r="N81" s="73" t="str">
        <f t="shared" si="69"/>
        <v>ALTA</v>
      </c>
      <c r="O81" s="76" t="s">
        <v>637</v>
      </c>
      <c r="P81" s="73" t="s">
        <v>241</v>
      </c>
      <c r="Q81" s="73">
        <v>15</v>
      </c>
      <c r="R81" s="73">
        <v>15</v>
      </c>
      <c r="S81" s="73">
        <v>15</v>
      </c>
      <c r="T81" s="73">
        <v>15</v>
      </c>
      <c r="U81" s="73">
        <v>15</v>
      </c>
      <c r="V81" s="73">
        <v>15</v>
      </c>
      <c r="W81" s="73">
        <v>10</v>
      </c>
      <c r="X81" s="73">
        <f t="shared" si="82"/>
        <v>100</v>
      </c>
      <c r="Y81" s="73" t="str">
        <f>IF(X81&lt;=85,"DÉBIL",IF(AND(X81&gt;=86,X81&lt;=95),"MODERADO",IF(AND(X81&gt;=96),"FUERTE")))</f>
        <v>FUERTE</v>
      </c>
      <c r="Z81" s="73" t="str">
        <f>IF(Y81&lt;=85,"DÉBIL",IF(AND(Y81&gt;=86,Y81&lt;=95),"MODERADO",IF(AND(Y81&gt;=96),"FUERTE")))</f>
        <v>FUERTE</v>
      </c>
      <c r="AA81" s="73" t="str">
        <f>IF(AND(Y81="FUERTE",Z81="FUERTE"),"FUERTE",IF(AND(Y81="FUERTE",Z81="MODERADO"),"MODERADO",IF(AND(Y81="FUERTE",Z81="DÉBIL"),"DÉBIL",IF(AND(Y81="MODERADO",Z81="FUERTE"),"MODERADO",IF(AND(Y81="MODERADO",Z81="MODERADO"),"MODERADO",IF(AND(Y81="MODERADO",Z81="DÉBIL"),"DÉBIL",IF(AND(Y81="DÉBIL",Z81="FUERTE"),"DÉBIL",IF(AND(Y81="DÉBIL",Z81="MODERADO"),"DÉBIL",IF(AND(Y81="DÉBIL",Z81="DÉBIL"),"DÉBIL","SIN DATOS")))))))))</f>
        <v>FUERTE</v>
      </c>
      <c r="AB81" s="73" t="s">
        <v>190</v>
      </c>
      <c r="AC81" s="73" t="s">
        <v>211</v>
      </c>
      <c r="AD81" s="73" t="s">
        <v>211</v>
      </c>
      <c r="AE81" s="73">
        <f t="shared" si="74"/>
        <v>3</v>
      </c>
      <c r="AF81" s="73">
        <f t="shared" si="75"/>
        <v>3</v>
      </c>
      <c r="AG81" s="73">
        <f t="shared" si="76"/>
        <v>9</v>
      </c>
      <c r="AH81" s="73" t="str">
        <f t="shared" si="77"/>
        <v>ALTA</v>
      </c>
      <c r="AI81" s="73" t="s">
        <v>638</v>
      </c>
      <c r="AJ81" s="76" t="s">
        <v>639</v>
      </c>
      <c r="AK81" s="81" t="s">
        <v>409</v>
      </c>
      <c r="AL81" s="76" t="s">
        <v>416</v>
      </c>
      <c r="AM81" s="76" t="s">
        <v>574</v>
      </c>
    </row>
    <row r="82" spans="1:39" ht="270" x14ac:dyDescent="0.2">
      <c r="A82" s="218"/>
      <c r="B82" s="213"/>
      <c r="C82" s="216"/>
      <c r="D82" s="216"/>
      <c r="E82" s="216"/>
      <c r="F82" s="74" t="s">
        <v>61</v>
      </c>
      <c r="G82" s="80" t="s">
        <v>62</v>
      </c>
      <c r="H82" s="74" t="s">
        <v>640</v>
      </c>
      <c r="I82" s="75" t="s">
        <v>641</v>
      </c>
      <c r="J82" s="74" t="s">
        <v>630</v>
      </c>
      <c r="K82" s="73">
        <v>3</v>
      </c>
      <c r="L82" s="73">
        <v>4</v>
      </c>
      <c r="M82" s="73">
        <f t="shared" si="68"/>
        <v>12</v>
      </c>
      <c r="N82" s="73" t="str">
        <f t="shared" si="69"/>
        <v>ALTA</v>
      </c>
      <c r="O82" s="76" t="s">
        <v>1067</v>
      </c>
      <c r="P82" s="73" t="s">
        <v>241</v>
      </c>
      <c r="Q82" s="73">
        <v>15</v>
      </c>
      <c r="R82" s="73">
        <v>15</v>
      </c>
      <c r="S82" s="73">
        <v>15</v>
      </c>
      <c r="T82" s="73">
        <v>15</v>
      </c>
      <c r="U82" s="73">
        <v>15</v>
      </c>
      <c r="V82" s="73">
        <v>15</v>
      </c>
      <c r="W82" s="73">
        <v>15</v>
      </c>
      <c r="X82" s="73">
        <f t="shared" si="82"/>
        <v>105</v>
      </c>
      <c r="Y82" s="73" t="str">
        <f t="shared" ref="Y82:Z92" si="86">IF(X82&lt;=85,"DÉBIL",IF(AND(X82&gt;=86,X82&lt;=95),"MODERADO",IF(AND(X82&gt;=96),"FUERTE")))</f>
        <v>FUERTE</v>
      </c>
      <c r="Z82" s="73" t="str">
        <f t="shared" si="86"/>
        <v>FUERTE</v>
      </c>
      <c r="AA82" s="73" t="str">
        <f t="shared" ref="AA82:AA92" si="87">IF(AND(Y82="FUERTE",Z82="FUERTE"),"FUERTE",IF(AND(Y82="FUERTE",Z82="MODERADO"),"MODERADO",IF(AND(Y82="FUERTE",Z82="DÉBIL"),"DÉBIL",IF(AND(Y82="MODERADO",Z82="FUERTE"),"MODERADO",IF(AND(Y82="MODERADO",Z82="MODERADO"),"MODERADO",IF(AND(Y82="MODERADO",Z82="DÉBIL"),"DÉBIL",IF(AND(Y82="DÉBIL",Z82="FUERTE"),"DÉBIL",IF(AND(Y82="DÉBIL",Z82="MODERADO"),"DÉBIL",IF(AND(Y82="DÉBIL",Z82="DÉBIL"),"DÉBIL","SIN DATOS")))))))))</f>
        <v>FUERTE</v>
      </c>
      <c r="AB82" s="73" t="s">
        <v>188</v>
      </c>
      <c r="AC82" s="73" t="s">
        <v>211</v>
      </c>
      <c r="AD82" s="73" t="s">
        <v>211</v>
      </c>
      <c r="AE82" s="73">
        <f t="shared" si="74"/>
        <v>1</v>
      </c>
      <c r="AF82" s="73">
        <f t="shared" si="75"/>
        <v>2</v>
      </c>
      <c r="AG82" s="73">
        <f t="shared" si="76"/>
        <v>2</v>
      </c>
      <c r="AH82" s="73" t="str">
        <f t="shared" si="77"/>
        <v>BAJA</v>
      </c>
      <c r="AI82" s="73" t="s">
        <v>965</v>
      </c>
      <c r="AJ82" s="76" t="s">
        <v>966</v>
      </c>
      <c r="AK82" s="81" t="s">
        <v>631</v>
      </c>
      <c r="AL82" s="76" t="s">
        <v>632</v>
      </c>
      <c r="AM82" s="76" t="s">
        <v>633</v>
      </c>
    </row>
    <row r="83" spans="1:39" ht="180" customHeight="1" x14ac:dyDescent="0.2">
      <c r="A83" s="218"/>
      <c r="B83" s="214"/>
      <c r="C83" s="217"/>
      <c r="D83" s="217"/>
      <c r="E83" s="217"/>
      <c r="F83" s="74" t="s">
        <v>61</v>
      </c>
      <c r="G83" s="80" t="s">
        <v>62</v>
      </c>
      <c r="H83" s="74" t="s">
        <v>642</v>
      </c>
      <c r="I83" s="75" t="s">
        <v>967</v>
      </c>
      <c r="J83" s="74" t="s">
        <v>643</v>
      </c>
      <c r="K83" s="73">
        <v>3</v>
      </c>
      <c r="L83" s="73">
        <v>3</v>
      </c>
      <c r="M83" s="73">
        <f t="shared" si="68"/>
        <v>9</v>
      </c>
      <c r="N83" s="73" t="str">
        <f t="shared" si="69"/>
        <v>ALTA</v>
      </c>
      <c r="O83" s="76" t="s">
        <v>644</v>
      </c>
      <c r="P83" s="73" t="s">
        <v>241</v>
      </c>
      <c r="Q83" s="73">
        <v>15</v>
      </c>
      <c r="R83" s="73">
        <v>15</v>
      </c>
      <c r="S83" s="73">
        <v>15</v>
      </c>
      <c r="T83" s="73">
        <v>15</v>
      </c>
      <c r="U83" s="73">
        <v>15</v>
      </c>
      <c r="V83" s="73">
        <v>15</v>
      </c>
      <c r="W83" s="73">
        <v>10</v>
      </c>
      <c r="X83" s="73">
        <f t="shared" si="82"/>
        <v>100</v>
      </c>
      <c r="Y83" s="73" t="str">
        <f t="shared" si="86"/>
        <v>FUERTE</v>
      </c>
      <c r="Z83" s="73" t="str">
        <f t="shared" si="86"/>
        <v>FUERTE</v>
      </c>
      <c r="AA83" s="73" t="str">
        <f t="shared" si="87"/>
        <v>FUERTE</v>
      </c>
      <c r="AB83" s="73" t="s">
        <v>190</v>
      </c>
      <c r="AC83" s="73" t="s">
        <v>211</v>
      </c>
      <c r="AD83" s="73" t="s">
        <v>211</v>
      </c>
      <c r="AE83" s="73">
        <f t="shared" si="74"/>
        <v>3</v>
      </c>
      <c r="AF83" s="73">
        <f t="shared" si="75"/>
        <v>3</v>
      </c>
      <c r="AG83" s="73">
        <f t="shared" si="76"/>
        <v>9</v>
      </c>
      <c r="AH83" s="73" t="str">
        <f t="shared" si="77"/>
        <v>ALTA</v>
      </c>
      <c r="AI83" s="73" t="s">
        <v>1068</v>
      </c>
      <c r="AJ83" s="76" t="s">
        <v>1069</v>
      </c>
      <c r="AK83" s="81" t="s">
        <v>968</v>
      </c>
      <c r="AL83" s="76" t="s">
        <v>416</v>
      </c>
      <c r="AM83" s="76" t="s">
        <v>645</v>
      </c>
    </row>
    <row r="84" spans="1:39" ht="409.5" x14ac:dyDescent="0.2">
      <c r="A84" s="218"/>
      <c r="B84" s="225" t="s">
        <v>969</v>
      </c>
      <c r="C84" s="220" t="s">
        <v>970</v>
      </c>
      <c r="D84" s="220" t="s">
        <v>971</v>
      </c>
      <c r="E84" s="220" t="s">
        <v>972</v>
      </c>
      <c r="F84" s="74" t="s">
        <v>61</v>
      </c>
      <c r="G84" s="80" t="s">
        <v>232</v>
      </c>
      <c r="H84" s="81" t="s">
        <v>973</v>
      </c>
      <c r="I84" s="126" t="s">
        <v>613</v>
      </c>
      <c r="J84" s="81" t="s">
        <v>614</v>
      </c>
      <c r="K84" s="73">
        <v>2</v>
      </c>
      <c r="L84" s="73">
        <v>5</v>
      </c>
      <c r="M84" s="73">
        <f t="shared" si="68"/>
        <v>10</v>
      </c>
      <c r="N84" s="73" t="str">
        <f t="shared" si="69"/>
        <v>ALTA</v>
      </c>
      <c r="O84" s="76" t="s">
        <v>974</v>
      </c>
      <c r="P84" s="73" t="s">
        <v>241</v>
      </c>
      <c r="Q84" s="73">
        <v>15</v>
      </c>
      <c r="R84" s="73">
        <v>15</v>
      </c>
      <c r="S84" s="73">
        <v>15</v>
      </c>
      <c r="T84" s="73">
        <v>15</v>
      </c>
      <c r="U84" s="73">
        <v>15</v>
      </c>
      <c r="V84" s="73">
        <v>15</v>
      </c>
      <c r="W84" s="73">
        <v>10</v>
      </c>
      <c r="X84" s="73">
        <f t="shared" si="82"/>
        <v>100</v>
      </c>
      <c r="Y84" s="73" t="str">
        <f t="shared" si="86"/>
        <v>FUERTE</v>
      </c>
      <c r="Z84" s="73" t="s">
        <v>245</v>
      </c>
      <c r="AA84" s="73" t="str">
        <f t="shared" si="87"/>
        <v>FUERTE</v>
      </c>
      <c r="AB84" s="73" t="str">
        <f t="shared" ref="AB84:AB92" si="88">IF(AND(Y84="FUERTE",Z84="FUERTE"),"NO",IF(AND(Y84="FUERTE",Z84="MODERADO"),"SI",IF(AND(Y84="FUERTE",Z84="DÉBIL"),"SI",IF(AND(Y84="MODERADO",Z84="FUERTE"),"SI",IF(AND(Y84="MODERADO",Z84="MODERADO"),"SI",IF(AND(Y84="MODERADO",Z84="DÉBIL"),"SI",IF(AND(Y84="DÉBIL",Z84="FUERTE"),"SI",IF(AND(Y84="DÉBIL",Z84="MODERADO"),"SI",IF(AND(Y84="DÉBIL",Z84="DÉBIL"),"SI","SIN DATOS")))))))))</f>
        <v>NO</v>
      </c>
      <c r="AC84" s="73" t="s">
        <v>211</v>
      </c>
      <c r="AD84" s="73" t="s">
        <v>213</v>
      </c>
      <c r="AE84" s="73">
        <f t="shared" si="74"/>
        <v>0</v>
      </c>
      <c r="AF84" s="73">
        <f t="shared" si="75"/>
        <v>5</v>
      </c>
      <c r="AG84" s="73">
        <f t="shared" si="76"/>
        <v>0</v>
      </c>
      <c r="AH84" s="73" t="str">
        <f t="shared" si="77"/>
        <v>BAJA</v>
      </c>
      <c r="AI84" s="73" t="s">
        <v>975</v>
      </c>
      <c r="AJ84" s="90" t="s">
        <v>1019</v>
      </c>
      <c r="AK84" s="81" t="s">
        <v>911</v>
      </c>
      <c r="AL84" s="76" t="s">
        <v>1020</v>
      </c>
      <c r="AM84" s="76" t="s">
        <v>1021</v>
      </c>
    </row>
    <row r="85" spans="1:39" ht="409.5" x14ac:dyDescent="0.2">
      <c r="A85" s="218"/>
      <c r="B85" s="225"/>
      <c r="C85" s="220"/>
      <c r="D85" s="220"/>
      <c r="E85" s="220"/>
      <c r="F85" s="74" t="s">
        <v>61</v>
      </c>
      <c r="G85" s="80" t="s">
        <v>133</v>
      </c>
      <c r="H85" s="81" t="s">
        <v>1022</v>
      </c>
      <c r="I85" s="126" t="s">
        <v>615</v>
      </c>
      <c r="J85" s="81" t="s">
        <v>616</v>
      </c>
      <c r="K85" s="73">
        <v>2</v>
      </c>
      <c r="L85" s="73">
        <v>4</v>
      </c>
      <c r="M85" s="73">
        <f t="shared" si="68"/>
        <v>8</v>
      </c>
      <c r="N85" s="73" t="str">
        <f t="shared" si="69"/>
        <v>ALTA</v>
      </c>
      <c r="O85" s="76" t="s">
        <v>1023</v>
      </c>
      <c r="P85" s="73" t="s">
        <v>241</v>
      </c>
      <c r="Q85" s="73">
        <v>15</v>
      </c>
      <c r="R85" s="73">
        <v>15</v>
      </c>
      <c r="S85" s="73">
        <v>15</v>
      </c>
      <c r="T85" s="73">
        <v>15</v>
      </c>
      <c r="U85" s="73">
        <v>15</v>
      </c>
      <c r="V85" s="73">
        <v>15</v>
      </c>
      <c r="W85" s="73">
        <v>10</v>
      </c>
      <c r="X85" s="73">
        <f t="shared" si="82"/>
        <v>100</v>
      </c>
      <c r="Y85" s="73" t="str">
        <f t="shared" si="86"/>
        <v>FUERTE</v>
      </c>
      <c r="Z85" s="73" t="s">
        <v>245</v>
      </c>
      <c r="AA85" s="73" t="str">
        <f t="shared" si="87"/>
        <v>FUERTE</v>
      </c>
      <c r="AB85" s="73" t="str">
        <f t="shared" si="88"/>
        <v>NO</v>
      </c>
      <c r="AC85" s="73" t="s">
        <v>211</v>
      </c>
      <c r="AD85" s="73" t="s">
        <v>213</v>
      </c>
      <c r="AE85" s="73">
        <f t="shared" si="74"/>
        <v>0</v>
      </c>
      <c r="AF85" s="73">
        <f t="shared" si="75"/>
        <v>4</v>
      </c>
      <c r="AG85" s="73">
        <f t="shared" si="76"/>
        <v>0</v>
      </c>
      <c r="AH85" s="73" t="str">
        <f t="shared" si="77"/>
        <v>BAJA</v>
      </c>
      <c r="AI85" s="73" t="s">
        <v>621</v>
      </c>
      <c r="AJ85" s="90" t="s">
        <v>976</v>
      </c>
      <c r="AK85" s="81" t="s">
        <v>378</v>
      </c>
      <c r="AL85" s="76" t="s">
        <v>1020</v>
      </c>
      <c r="AM85" s="76" t="s">
        <v>977</v>
      </c>
    </row>
    <row r="86" spans="1:39" ht="409.5" x14ac:dyDescent="0.2">
      <c r="A86" s="218"/>
      <c r="B86" s="225"/>
      <c r="C86" s="220"/>
      <c r="D86" s="220"/>
      <c r="E86" s="220"/>
      <c r="F86" s="74" t="s">
        <v>61</v>
      </c>
      <c r="G86" s="80" t="s">
        <v>133</v>
      </c>
      <c r="H86" s="81" t="s">
        <v>617</v>
      </c>
      <c r="I86" s="126" t="s">
        <v>618</v>
      </c>
      <c r="J86" s="81" t="s">
        <v>619</v>
      </c>
      <c r="K86" s="73">
        <v>2</v>
      </c>
      <c r="L86" s="73">
        <v>4</v>
      </c>
      <c r="M86" s="73">
        <f t="shared" si="68"/>
        <v>8</v>
      </c>
      <c r="N86" s="73" t="str">
        <f t="shared" si="69"/>
        <v>ALTA</v>
      </c>
      <c r="O86" s="76" t="s">
        <v>620</v>
      </c>
      <c r="P86" s="73" t="s">
        <v>241</v>
      </c>
      <c r="Q86" s="73">
        <v>15</v>
      </c>
      <c r="R86" s="73">
        <v>15</v>
      </c>
      <c r="S86" s="73">
        <v>15</v>
      </c>
      <c r="T86" s="73">
        <v>15</v>
      </c>
      <c r="U86" s="73">
        <v>15</v>
      </c>
      <c r="V86" s="73">
        <v>15</v>
      </c>
      <c r="W86" s="73">
        <v>10</v>
      </c>
      <c r="X86" s="73">
        <f t="shared" si="82"/>
        <v>100</v>
      </c>
      <c r="Y86" s="73" t="str">
        <f t="shared" si="86"/>
        <v>FUERTE</v>
      </c>
      <c r="Z86" s="73" t="s">
        <v>245</v>
      </c>
      <c r="AA86" s="73" t="str">
        <f t="shared" si="87"/>
        <v>FUERTE</v>
      </c>
      <c r="AB86" s="73" t="str">
        <f t="shared" si="88"/>
        <v>NO</v>
      </c>
      <c r="AC86" s="73" t="s">
        <v>211</v>
      </c>
      <c r="AD86" s="73" t="s">
        <v>213</v>
      </c>
      <c r="AE86" s="73">
        <f t="shared" si="74"/>
        <v>0</v>
      </c>
      <c r="AF86" s="73">
        <f t="shared" si="75"/>
        <v>4</v>
      </c>
      <c r="AG86" s="73">
        <f t="shared" si="76"/>
        <v>0</v>
      </c>
      <c r="AH86" s="73" t="str">
        <f t="shared" si="77"/>
        <v>BAJA</v>
      </c>
      <c r="AI86" s="73" t="s">
        <v>1024</v>
      </c>
      <c r="AJ86" s="90" t="s">
        <v>978</v>
      </c>
      <c r="AK86" s="81" t="s">
        <v>979</v>
      </c>
      <c r="AL86" s="76" t="s">
        <v>1025</v>
      </c>
      <c r="AM86" s="76" t="s">
        <v>980</v>
      </c>
    </row>
    <row r="87" spans="1:39" ht="409.5" x14ac:dyDescent="0.2">
      <c r="A87" s="218"/>
      <c r="B87" s="225"/>
      <c r="C87" s="220"/>
      <c r="D87" s="220"/>
      <c r="E87" s="220"/>
      <c r="F87" s="74" t="s">
        <v>61</v>
      </c>
      <c r="G87" s="80" t="s">
        <v>234</v>
      </c>
      <c r="H87" s="81" t="s">
        <v>622</v>
      </c>
      <c r="I87" s="126" t="s">
        <v>623</v>
      </c>
      <c r="J87" s="81" t="s">
        <v>624</v>
      </c>
      <c r="K87" s="73">
        <v>2</v>
      </c>
      <c r="L87" s="73">
        <v>5</v>
      </c>
      <c r="M87" s="73">
        <f t="shared" si="68"/>
        <v>10</v>
      </c>
      <c r="N87" s="73" t="str">
        <f t="shared" si="69"/>
        <v>ALTA</v>
      </c>
      <c r="O87" s="76" t="s">
        <v>625</v>
      </c>
      <c r="P87" s="73" t="s">
        <v>241</v>
      </c>
      <c r="Q87" s="73">
        <v>15</v>
      </c>
      <c r="R87" s="73">
        <v>15</v>
      </c>
      <c r="S87" s="73">
        <v>15</v>
      </c>
      <c r="T87" s="73">
        <v>15</v>
      </c>
      <c r="U87" s="73">
        <v>15</v>
      </c>
      <c r="V87" s="73">
        <v>15</v>
      </c>
      <c r="W87" s="73">
        <v>10</v>
      </c>
      <c r="X87" s="73">
        <f t="shared" si="82"/>
        <v>100</v>
      </c>
      <c r="Y87" s="73" t="str">
        <f t="shared" si="86"/>
        <v>FUERTE</v>
      </c>
      <c r="Z87" s="73" t="s">
        <v>245</v>
      </c>
      <c r="AA87" s="73" t="str">
        <f t="shared" si="87"/>
        <v>FUERTE</v>
      </c>
      <c r="AB87" s="73" t="str">
        <f t="shared" si="88"/>
        <v>NO</v>
      </c>
      <c r="AC87" s="73" t="s">
        <v>211</v>
      </c>
      <c r="AD87" s="73" t="s">
        <v>211</v>
      </c>
      <c r="AE87" s="73">
        <f t="shared" si="74"/>
        <v>0</v>
      </c>
      <c r="AF87" s="73">
        <f t="shared" si="75"/>
        <v>3</v>
      </c>
      <c r="AG87" s="73">
        <f t="shared" si="76"/>
        <v>0</v>
      </c>
      <c r="AH87" s="73" t="str">
        <f t="shared" si="77"/>
        <v>BAJA</v>
      </c>
      <c r="AI87" s="73" t="s">
        <v>981</v>
      </c>
      <c r="AJ87" s="90" t="s">
        <v>982</v>
      </c>
      <c r="AK87" s="81" t="s">
        <v>1026</v>
      </c>
      <c r="AL87" s="76" t="s">
        <v>1020</v>
      </c>
      <c r="AM87" s="76" t="s">
        <v>983</v>
      </c>
    </row>
    <row r="88" spans="1:39" ht="102" x14ac:dyDescent="0.2">
      <c r="A88" s="218"/>
      <c r="B88" s="225"/>
      <c r="C88" s="220"/>
      <c r="D88" s="220"/>
      <c r="E88" s="220"/>
      <c r="F88" s="127" t="s">
        <v>61</v>
      </c>
      <c r="G88" s="80" t="s">
        <v>135</v>
      </c>
      <c r="H88" s="127" t="s">
        <v>984</v>
      </c>
      <c r="I88" s="127" t="s">
        <v>985</v>
      </c>
      <c r="J88" s="127" t="s">
        <v>986</v>
      </c>
      <c r="K88" s="127">
        <v>2</v>
      </c>
      <c r="L88" s="127">
        <v>4</v>
      </c>
      <c r="M88" s="73">
        <f t="shared" si="68"/>
        <v>8</v>
      </c>
      <c r="N88" s="73" t="str">
        <f t="shared" si="69"/>
        <v>ALTA</v>
      </c>
      <c r="O88" s="127" t="s">
        <v>987</v>
      </c>
      <c r="P88" s="127" t="s">
        <v>241</v>
      </c>
      <c r="Q88" s="127">
        <v>15</v>
      </c>
      <c r="R88" s="127">
        <v>15</v>
      </c>
      <c r="S88" s="127">
        <v>15</v>
      </c>
      <c r="T88" s="127">
        <v>15</v>
      </c>
      <c r="U88" s="127">
        <v>15</v>
      </c>
      <c r="V88" s="127">
        <v>15</v>
      </c>
      <c r="W88" s="127">
        <v>15</v>
      </c>
      <c r="X88" s="73">
        <f t="shared" si="82"/>
        <v>105</v>
      </c>
      <c r="Y88" s="73" t="str">
        <f t="shared" si="86"/>
        <v>FUERTE</v>
      </c>
      <c r="Z88" s="73" t="str">
        <f t="shared" si="86"/>
        <v>FUERTE</v>
      </c>
      <c r="AA88" s="73" t="str">
        <f t="shared" si="87"/>
        <v>FUERTE</v>
      </c>
      <c r="AB88" s="73" t="str">
        <f t="shared" si="88"/>
        <v>NO</v>
      </c>
      <c r="AC88" s="73" t="s">
        <v>211</v>
      </c>
      <c r="AD88" s="73" t="s">
        <v>211</v>
      </c>
      <c r="AE88" s="73">
        <f t="shared" si="74"/>
        <v>0</v>
      </c>
      <c r="AF88" s="73">
        <f t="shared" si="75"/>
        <v>2</v>
      </c>
      <c r="AG88" s="73">
        <f t="shared" si="76"/>
        <v>0</v>
      </c>
      <c r="AH88" s="73" t="str">
        <f t="shared" si="77"/>
        <v>BAJA</v>
      </c>
      <c r="AI88" s="127" t="s">
        <v>988</v>
      </c>
      <c r="AJ88" s="127" t="s">
        <v>989</v>
      </c>
      <c r="AK88" s="127" t="s">
        <v>372</v>
      </c>
      <c r="AL88" s="127" t="s">
        <v>990</v>
      </c>
      <c r="AM88" s="127" t="s">
        <v>991</v>
      </c>
    </row>
    <row r="89" spans="1:39" ht="165.75" x14ac:dyDescent="0.2">
      <c r="A89" s="218"/>
      <c r="B89" s="225"/>
      <c r="C89" s="220"/>
      <c r="D89" s="220"/>
      <c r="E89" s="220"/>
      <c r="F89" s="127" t="s">
        <v>61</v>
      </c>
      <c r="G89" s="127" t="s">
        <v>239</v>
      </c>
      <c r="H89" s="127" t="s">
        <v>992</v>
      </c>
      <c r="I89" s="127" t="s">
        <v>993</v>
      </c>
      <c r="J89" s="127" t="s">
        <v>994</v>
      </c>
      <c r="K89" s="127">
        <v>1</v>
      </c>
      <c r="L89" s="127">
        <v>5</v>
      </c>
      <c r="M89" s="73">
        <f t="shared" si="68"/>
        <v>5</v>
      </c>
      <c r="N89" s="73" t="str">
        <f t="shared" si="69"/>
        <v>MODERADA</v>
      </c>
      <c r="O89" s="127" t="s">
        <v>995</v>
      </c>
      <c r="P89" s="127" t="s">
        <v>241</v>
      </c>
      <c r="Q89" s="127">
        <v>15</v>
      </c>
      <c r="R89" s="127">
        <v>15</v>
      </c>
      <c r="S89" s="127">
        <v>15</v>
      </c>
      <c r="T89" s="127">
        <v>15</v>
      </c>
      <c r="U89" s="127">
        <v>15</v>
      </c>
      <c r="V89" s="127">
        <v>15</v>
      </c>
      <c r="W89" s="127">
        <v>15</v>
      </c>
      <c r="X89" s="73">
        <f t="shared" si="82"/>
        <v>105</v>
      </c>
      <c r="Y89" s="73" t="str">
        <f t="shared" si="86"/>
        <v>FUERTE</v>
      </c>
      <c r="Z89" s="73" t="str">
        <f t="shared" si="86"/>
        <v>FUERTE</v>
      </c>
      <c r="AA89" s="73" t="str">
        <f t="shared" si="87"/>
        <v>FUERTE</v>
      </c>
      <c r="AB89" s="73" t="str">
        <f t="shared" si="88"/>
        <v>NO</v>
      </c>
      <c r="AC89" s="73" t="s">
        <v>211</v>
      </c>
      <c r="AD89" s="73" t="s">
        <v>211</v>
      </c>
      <c r="AE89" s="73">
        <f t="shared" si="74"/>
        <v>-1</v>
      </c>
      <c r="AF89" s="73">
        <f t="shared" si="75"/>
        <v>3</v>
      </c>
      <c r="AG89" s="73">
        <f t="shared" si="76"/>
        <v>-3</v>
      </c>
      <c r="AH89" s="73" t="str">
        <f t="shared" si="77"/>
        <v>BAJA</v>
      </c>
      <c r="AI89" s="127" t="s">
        <v>996</v>
      </c>
      <c r="AJ89" s="127" t="s">
        <v>997</v>
      </c>
      <c r="AK89" s="127" t="s">
        <v>540</v>
      </c>
      <c r="AL89" s="127" t="s">
        <v>998</v>
      </c>
      <c r="AM89" s="127" t="s">
        <v>999</v>
      </c>
    </row>
    <row r="90" spans="1:39" ht="165.75" x14ac:dyDescent="0.2">
      <c r="A90" s="218"/>
      <c r="B90" s="225"/>
      <c r="C90" s="220"/>
      <c r="D90" s="220"/>
      <c r="E90" s="220"/>
      <c r="F90" s="127" t="s">
        <v>61</v>
      </c>
      <c r="G90" s="127" t="s">
        <v>62</v>
      </c>
      <c r="H90" s="127" t="s">
        <v>1000</v>
      </c>
      <c r="I90" s="127" t="s">
        <v>1001</v>
      </c>
      <c r="J90" s="127" t="s">
        <v>1002</v>
      </c>
      <c r="K90" s="127">
        <v>1</v>
      </c>
      <c r="L90" s="127">
        <v>3</v>
      </c>
      <c r="M90" s="73">
        <f t="shared" si="68"/>
        <v>3</v>
      </c>
      <c r="N90" s="73" t="str">
        <f t="shared" si="69"/>
        <v>BAJA</v>
      </c>
      <c r="O90" s="127" t="s">
        <v>1003</v>
      </c>
      <c r="P90" s="127" t="s">
        <v>241</v>
      </c>
      <c r="Q90" s="127">
        <v>15</v>
      </c>
      <c r="R90" s="127">
        <v>15</v>
      </c>
      <c r="S90" s="127">
        <v>15</v>
      </c>
      <c r="T90" s="127">
        <v>15</v>
      </c>
      <c r="U90" s="127">
        <v>15</v>
      </c>
      <c r="V90" s="127">
        <v>15</v>
      </c>
      <c r="W90" s="127">
        <v>15</v>
      </c>
      <c r="X90" s="73">
        <f t="shared" si="82"/>
        <v>105</v>
      </c>
      <c r="Y90" s="73" t="str">
        <f t="shared" si="86"/>
        <v>FUERTE</v>
      </c>
      <c r="Z90" s="73" t="str">
        <f t="shared" si="86"/>
        <v>FUERTE</v>
      </c>
      <c r="AA90" s="73" t="str">
        <f t="shared" si="87"/>
        <v>FUERTE</v>
      </c>
      <c r="AB90" s="73" t="str">
        <f t="shared" si="88"/>
        <v>NO</v>
      </c>
      <c r="AC90" s="73" t="s">
        <v>211</v>
      </c>
      <c r="AD90" s="73" t="s">
        <v>211</v>
      </c>
      <c r="AE90" s="73">
        <f t="shared" si="74"/>
        <v>-1</v>
      </c>
      <c r="AF90" s="73">
        <f t="shared" si="75"/>
        <v>1</v>
      </c>
      <c r="AG90" s="73">
        <f t="shared" si="76"/>
        <v>-1</v>
      </c>
      <c r="AH90" s="73" t="str">
        <f t="shared" si="77"/>
        <v>BAJA</v>
      </c>
      <c r="AI90" s="127" t="s">
        <v>1004</v>
      </c>
      <c r="AJ90" s="127" t="s">
        <v>1027</v>
      </c>
      <c r="AK90" s="127" t="s">
        <v>378</v>
      </c>
      <c r="AL90" s="127" t="s">
        <v>1005</v>
      </c>
      <c r="AM90" s="127" t="s">
        <v>1006</v>
      </c>
    </row>
    <row r="91" spans="1:39" ht="267.75" x14ac:dyDescent="0.2">
      <c r="A91" s="218"/>
      <c r="B91" s="225"/>
      <c r="C91" s="220"/>
      <c r="D91" s="220"/>
      <c r="E91" s="220"/>
      <c r="F91" s="127" t="s">
        <v>61</v>
      </c>
      <c r="G91" s="127" t="s">
        <v>232</v>
      </c>
      <c r="H91" s="127" t="s">
        <v>1007</v>
      </c>
      <c r="I91" s="127" t="s">
        <v>1008</v>
      </c>
      <c r="J91" s="127" t="s">
        <v>1009</v>
      </c>
      <c r="K91" s="127">
        <v>1</v>
      </c>
      <c r="L91" s="127">
        <v>3</v>
      </c>
      <c r="M91" s="73">
        <f t="shared" si="68"/>
        <v>3</v>
      </c>
      <c r="N91" s="73" t="str">
        <f t="shared" si="69"/>
        <v>BAJA</v>
      </c>
      <c r="O91" s="127" t="s">
        <v>1010</v>
      </c>
      <c r="P91" s="127" t="s">
        <v>241</v>
      </c>
      <c r="Q91" s="127">
        <v>15</v>
      </c>
      <c r="R91" s="127">
        <v>15</v>
      </c>
      <c r="S91" s="127">
        <v>15</v>
      </c>
      <c r="T91" s="127">
        <v>15</v>
      </c>
      <c r="U91" s="127">
        <v>15</v>
      </c>
      <c r="V91" s="127">
        <v>15</v>
      </c>
      <c r="W91" s="127">
        <v>15</v>
      </c>
      <c r="X91" s="73">
        <f t="shared" si="82"/>
        <v>105</v>
      </c>
      <c r="Y91" s="73" t="str">
        <f t="shared" si="86"/>
        <v>FUERTE</v>
      </c>
      <c r="Z91" s="73" t="str">
        <f t="shared" si="86"/>
        <v>FUERTE</v>
      </c>
      <c r="AA91" s="73" t="str">
        <f t="shared" si="87"/>
        <v>FUERTE</v>
      </c>
      <c r="AB91" s="73" t="str">
        <f t="shared" si="88"/>
        <v>NO</v>
      </c>
      <c r="AC91" s="73" t="s">
        <v>211</v>
      </c>
      <c r="AD91" s="73" t="s">
        <v>211</v>
      </c>
      <c r="AE91" s="73">
        <f t="shared" si="74"/>
        <v>-1</v>
      </c>
      <c r="AF91" s="73">
        <f t="shared" si="75"/>
        <v>1</v>
      </c>
      <c r="AG91" s="73">
        <f t="shared" si="76"/>
        <v>-1</v>
      </c>
      <c r="AH91" s="73" t="str">
        <f t="shared" si="77"/>
        <v>BAJA</v>
      </c>
      <c r="AI91" s="127" t="s">
        <v>1011</v>
      </c>
      <c r="AJ91" s="127" t="s">
        <v>1028</v>
      </c>
      <c r="AK91" s="127" t="s">
        <v>1012</v>
      </c>
      <c r="AL91" s="127" t="s">
        <v>1013</v>
      </c>
      <c r="AM91" s="127" t="s">
        <v>1014</v>
      </c>
    </row>
    <row r="92" spans="1:39" ht="204" x14ac:dyDescent="0.2">
      <c r="A92" s="219"/>
      <c r="B92" s="225"/>
      <c r="C92" s="220"/>
      <c r="D92" s="220"/>
      <c r="E92" s="220"/>
      <c r="F92" s="127" t="s">
        <v>61</v>
      </c>
      <c r="G92" s="127" t="s">
        <v>239</v>
      </c>
      <c r="H92" s="127" t="s">
        <v>1015</v>
      </c>
      <c r="I92" s="127" t="s">
        <v>1029</v>
      </c>
      <c r="J92" s="127" t="s">
        <v>1016</v>
      </c>
      <c r="K92" s="127">
        <v>1</v>
      </c>
      <c r="L92" s="127">
        <v>3</v>
      </c>
      <c r="M92" s="73">
        <f t="shared" si="68"/>
        <v>3</v>
      </c>
      <c r="N92" s="73" t="str">
        <f t="shared" si="69"/>
        <v>BAJA</v>
      </c>
      <c r="O92" s="127" t="s">
        <v>1017</v>
      </c>
      <c r="P92" s="127" t="s">
        <v>241</v>
      </c>
      <c r="Q92" s="127">
        <v>15</v>
      </c>
      <c r="R92" s="127">
        <v>15</v>
      </c>
      <c r="S92" s="127">
        <v>15</v>
      </c>
      <c r="T92" s="127">
        <v>15</v>
      </c>
      <c r="U92" s="127">
        <v>15</v>
      </c>
      <c r="V92" s="127">
        <v>15</v>
      </c>
      <c r="W92" s="127">
        <v>15</v>
      </c>
      <c r="X92" s="73">
        <f t="shared" si="82"/>
        <v>105</v>
      </c>
      <c r="Y92" s="73" t="str">
        <f t="shared" si="86"/>
        <v>FUERTE</v>
      </c>
      <c r="Z92" s="73" t="str">
        <f t="shared" si="86"/>
        <v>FUERTE</v>
      </c>
      <c r="AA92" s="73" t="str">
        <f t="shared" si="87"/>
        <v>FUERTE</v>
      </c>
      <c r="AB92" s="73" t="str">
        <f t="shared" si="88"/>
        <v>NO</v>
      </c>
      <c r="AC92" s="73" t="s">
        <v>211</v>
      </c>
      <c r="AD92" s="73" t="s">
        <v>211</v>
      </c>
      <c r="AE92" s="73">
        <f t="shared" si="74"/>
        <v>-1</v>
      </c>
      <c r="AF92" s="73">
        <f t="shared" si="75"/>
        <v>1</v>
      </c>
      <c r="AG92" s="73">
        <f t="shared" si="76"/>
        <v>-1</v>
      </c>
      <c r="AH92" s="73" t="str">
        <f t="shared" si="77"/>
        <v>BAJA</v>
      </c>
      <c r="AI92" s="127" t="s">
        <v>1030</v>
      </c>
      <c r="AJ92" s="127" t="s">
        <v>1031</v>
      </c>
      <c r="AK92" s="127" t="s">
        <v>1012</v>
      </c>
      <c r="AL92" s="127" t="s">
        <v>1018</v>
      </c>
      <c r="AM92" s="127" t="s">
        <v>1014</v>
      </c>
    </row>
    <row r="93" spans="1:39" ht="210" x14ac:dyDescent="0.2">
      <c r="A93" s="212" t="s">
        <v>646</v>
      </c>
      <c r="B93" s="212" t="s">
        <v>679</v>
      </c>
      <c r="C93" s="215" t="s">
        <v>647</v>
      </c>
      <c r="D93" s="215" t="s">
        <v>648</v>
      </c>
      <c r="E93" s="215" t="s">
        <v>649</v>
      </c>
      <c r="F93" s="74" t="s">
        <v>61</v>
      </c>
      <c r="G93" s="80" t="s">
        <v>232</v>
      </c>
      <c r="H93" s="74" t="s">
        <v>650</v>
      </c>
      <c r="I93" s="75" t="s">
        <v>651</v>
      </c>
      <c r="J93" s="74" t="s">
        <v>652</v>
      </c>
      <c r="K93" s="73">
        <v>3</v>
      </c>
      <c r="L93" s="73">
        <v>4</v>
      </c>
      <c r="M93" s="73">
        <f t="shared" si="68"/>
        <v>12</v>
      </c>
      <c r="N93" s="73" t="str">
        <f t="shared" si="69"/>
        <v>ALTA</v>
      </c>
      <c r="O93" s="76" t="s">
        <v>653</v>
      </c>
      <c r="P93" s="73" t="s">
        <v>241</v>
      </c>
      <c r="Q93" s="73">
        <v>15</v>
      </c>
      <c r="R93" s="73">
        <v>15</v>
      </c>
      <c r="S93" s="73">
        <v>15</v>
      </c>
      <c r="T93" s="73">
        <v>15</v>
      </c>
      <c r="U93" s="73">
        <v>15</v>
      </c>
      <c r="V93" s="73">
        <v>15</v>
      </c>
      <c r="W93" s="73">
        <v>10</v>
      </c>
      <c r="X93" s="73">
        <f t="shared" si="82"/>
        <v>100</v>
      </c>
      <c r="Y93" s="73" t="str">
        <f>IF(X93&lt;=85,"DÉBIL",IF(AND(X93&gt;=86,X93&lt;=95),"MODERADO",IF(AND(X93&gt;=96),"FUERTE")))</f>
        <v>FUERTE</v>
      </c>
      <c r="Z93" s="73" t="str">
        <f>IF(Y93&lt;=85,"DÉBIL",IF(AND(Y93&gt;=86,Y93&lt;=95),"MODERADO",IF(AND(Y93&gt;=96),"FUERTE")))</f>
        <v>FUERTE</v>
      </c>
      <c r="AA93" s="73" t="str">
        <f>IF(AND(Y93="FUERTE",Z93="FUERTE"),"FUERTE",IF(AND(Y93="FUERTE",Z93="MODERADO"),"MODERADO",IF(AND(Y93="FUERTE",Z93="DÉBIL"),"DÉBIL",IF(AND(Y93="MODERADO",Z93="FUERTE"),"MODERADO",IF(AND(Y93="MODERADO",Z93="MODERADO"),"MODERADO",IF(AND(Y93="MODERADO",Z93="DÉBIL"),"DÉBIL",IF(AND(Y93="DÉBIL",Z93="FUERTE"),"DÉBIL",IF(AND(Y93="DÉBIL",Z93="MODERADO"),"DÉBIL",IF(AND(Y93="DÉBIL",Z93="DÉBIL"),"DÉBIL","SIN DATOS")))))))))</f>
        <v>FUERTE</v>
      </c>
      <c r="AB93" s="73" t="str">
        <f>IF(AND(Y93="FUERTE",Z93="FUERTE"),"NO",IF(AND(Y93="FUERTE",Z93="MODERADO"),"SI",IF(AND(Y93="FUERTE",Z93="DÉBIL"),"SI",IF(AND(Y93="MODERADO",Z93="FUERTE"),"SI",IF(AND(Y93="MODERADO",Z93="MODERADO"),"SI",IF(AND(Y93="MODERADO",Z93="DÉBIL"),"SI",IF(AND(Y93="DÉBIL",Z93="FUERTE"),"SI",IF(AND(Y93="DÉBIL",Z93="MODERADO"),"SI",IF(AND(Y93="DÉBIL",Z93="DÉBIL"),"SI","SIN DATOS")))))))))</f>
        <v>NO</v>
      </c>
      <c r="AC93" s="73" t="s">
        <v>224</v>
      </c>
      <c r="AD93" s="73" t="s">
        <v>225</v>
      </c>
      <c r="AE93" s="73">
        <f t="shared" si="74"/>
        <v>1</v>
      </c>
      <c r="AF93" s="73">
        <f t="shared" si="75"/>
        <v>4</v>
      </c>
      <c r="AG93" s="73">
        <f t="shared" si="76"/>
        <v>4</v>
      </c>
      <c r="AH93" s="73" t="str">
        <f t="shared" si="77"/>
        <v>MODERADA</v>
      </c>
      <c r="AI93" s="73" t="s">
        <v>654</v>
      </c>
      <c r="AJ93" s="76" t="s">
        <v>655</v>
      </c>
      <c r="AK93" s="81" t="s">
        <v>656</v>
      </c>
      <c r="AL93" s="76" t="s">
        <v>657</v>
      </c>
      <c r="AM93" s="76" t="s">
        <v>658</v>
      </c>
    </row>
    <row r="94" spans="1:39" ht="210" x14ac:dyDescent="0.2">
      <c r="A94" s="213"/>
      <c r="B94" s="213"/>
      <c r="C94" s="216"/>
      <c r="D94" s="216"/>
      <c r="E94" s="216"/>
      <c r="F94" s="74" t="s">
        <v>61</v>
      </c>
      <c r="G94" s="80" t="s">
        <v>234</v>
      </c>
      <c r="H94" s="74" t="s">
        <v>659</v>
      </c>
      <c r="I94" s="75" t="s">
        <v>660</v>
      </c>
      <c r="J94" s="74" t="s">
        <v>661</v>
      </c>
      <c r="K94" s="73">
        <v>3</v>
      </c>
      <c r="L94" s="73">
        <v>4</v>
      </c>
      <c r="M94" s="73">
        <f t="shared" si="68"/>
        <v>12</v>
      </c>
      <c r="N94" s="73" t="str">
        <f t="shared" si="69"/>
        <v>ALTA</v>
      </c>
      <c r="O94" s="76" t="s">
        <v>653</v>
      </c>
      <c r="P94" s="73" t="s">
        <v>241</v>
      </c>
      <c r="Q94" s="73">
        <v>15</v>
      </c>
      <c r="R94" s="73">
        <v>15</v>
      </c>
      <c r="S94" s="73">
        <v>15</v>
      </c>
      <c r="T94" s="73">
        <v>15</v>
      </c>
      <c r="U94" s="73">
        <v>15</v>
      </c>
      <c r="V94" s="73">
        <v>15</v>
      </c>
      <c r="W94" s="73">
        <v>10</v>
      </c>
      <c r="X94" s="73">
        <f t="shared" si="82"/>
        <v>100</v>
      </c>
      <c r="Y94" s="73" t="str">
        <f t="shared" ref="Y94:Y96" si="89">IF(X94&lt;=85,"DÉBIL",IF(AND(X94&gt;=86,X94&lt;=95),"MODERADO",IF(AND(X94&gt;=96),"FUERTE")))</f>
        <v>FUERTE</v>
      </c>
      <c r="Z94" s="73" t="str">
        <f>IF(Y94&lt;=85,"DÉBIL",IF(AND(Y94&gt;=86,Y94&lt;=95),"MODERADO",IF(AND(Y94&gt;=96),"FUERTE")))</f>
        <v>FUERTE</v>
      </c>
      <c r="AA94" s="73" t="str">
        <f t="shared" ref="AA94:AA96" si="90">IF(AND(Y94="FUERTE",Z94="FUERTE"),"FUERTE",IF(AND(Y94="FUERTE",Z94="MODERADO"),"MODERADO",IF(AND(Y94="FUERTE",Z94="DÉBIL"),"DÉBIL",IF(AND(Y94="MODERADO",Z94="FUERTE"),"MODERADO",IF(AND(Y94="MODERADO",Z94="MODERADO"),"MODERADO",IF(AND(Y94="MODERADO",Z94="DÉBIL"),"DÉBIL",IF(AND(Y94="DÉBIL",Z94="FUERTE"),"DÉBIL",IF(AND(Y94="DÉBIL",Z94="MODERADO"),"DÉBIL",IF(AND(Y94="DÉBIL",Z94="DÉBIL"),"DÉBIL","SIN DATOS")))))))))</f>
        <v>FUERTE</v>
      </c>
      <c r="AB94" s="73" t="str">
        <f t="shared" ref="AB94:AB96" si="91">IF(AND(Y94="FUERTE",Z94="FUERTE"),"NO",IF(AND(Y94="FUERTE",Z94="MODERADO"),"SI",IF(AND(Y94="FUERTE",Z94="DÉBIL"),"SI",IF(AND(Y94="MODERADO",Z94="FUERTE"),"SI",IF(AND(Y94="MODERADO",Z94="MODERADO"),"SI",IF(AND(Y94="MODERADO",Z94="DÉBIL"),"SI",IF(AND(Y94="DÉBIL",Z94="FUERTE"),"SI",IF(AND(Y94="DÉBIL",Z94="MODERADO"),"SI",IF(AND(Y94="DÉBIL",Z94="DÉBIL"),"SI","SIN DATOS")))))))))</f>
        <v>NO</v>
      </c>
      <c r="AC94" s="73" t="s">
        <v>224</v>
      </c>
      <c r="AD94" s="73" t="s">
        <v>225</v>
      </c>
      <c r="AE94" s="73">
        <f t="shared" si="74"/>
        <v>1</v>
      </c>
      <c r="AF94" s="73">
        <f t="shared" si="75"/>
        <v>4</v>
      </c>
      <c r="AG94" s="73">
        <f t="shared" si="76"/>
        <v>4</v>
      </c>
      <c r="AH94" s="73" t="str">
        <f t="shared" si="77"/>
        <v>MODERADA</v>
      </c>
      <c r="AI94" s="73" t="s">
        <v>654</v>
      </c>
      <c r="AJ94" s="76" t="s">
        <v>655</v>
      </c>
      <c r="AK94" s="81" t="s">
        <v>656</v>
      </c>
      <c r="AL94" s="76" t="s">
        <v>657</v>
      </c>
      <c r="AM94" s="76" t="s">
        <v>658</v>
      </c>
    </row>
    <row r="95" spans="1:39" ht="150" x14ac:dyDescent="0.2">
      <c r="A95" s="213"/>
      <c r="B95" s="213"/>
      <c r="C95" s="216"/>
      <c r="D95" s="216"/>
      <c r="E95" s="216"/>
      <c r="F95" s="74" t="s">
        <v>61</v>
      </c>
      <c r="G95" s="80" t="s">
        <v>135</v>
      </c>
      <c r="H95" s="74" t="s">
        <v>662</v>
      </c>
      <c r="I95" s="75" t="s">
        <v>663</v>
      </c>
      <c r="J95" s="74" t="s">
        <v>664</v>
      </c>
      <c r="K95" s="73">
        <v>3</v>
      </c>
      <c r="L95" s="73">
        <v>5</v>
      </c>
      <c r="M95" s="73">
        <f t="shared" si="68"/>
        <v>15</v>
      </c>
      <c r="N95" s="73" t="str">
        <f t="shared" si="69"/>
        <v>EXTREMA</v>
      </c>
      <c r="O95" s="76" t="s">
        <v>665</v>
      </c>
      <c r="P95" s="73" t="s">
        <v>241</v>
      </c>
      <c r="Q95" s="73">
        <v>15</v>
      </c>
      <c r="R95" s="73">
        <v>15</v>
      </c>
      <c r="S95" s="73">
        <v>15</v>
      </c>
      <c r="T95" s="73">
        <v>15</v>
      </c>
      <c r="U95" s="73">
        <v>15</v>
      </c>
      <c r="V95" s="73">
        <v>15</v>
      </c>
      <c r="W95" s="73">
        <v>10</v>
      </c>
      <c r="X95" s="73">
        <f t="shared" si="82"/>
        <v>100</v>
      </c>
      <c r="Y95" s="73" t="str">
        <f t="shared" si="89"/>
        <v>FUERTE</v>
      </c>
      <c r="Z95" s="73" t="str">
        <f>IF(Y95&lt;=85,"DÉBIL",IF(AND(Y95&gt;=86,Y95&lt;=95),"MODERADO",IF(AND(Y95&gt;=96),"FUERTE")))</f>
        <v>FUERTE</v>
      </c>
      <c r="AA95" s="73" t="str">
        <f t="shared" si="90"/>
        <v>FUERTE</v>
      </c>
      <c r="AB95" s="73" t="str">
        <f t="shared" si="91"/>
        <v>NO</v>
      </c>
      <c r="AC95" s="73" t="s">
        <v>224</v>
      </c>
      <c r="AD95" s="73" t="s">
        <v>225</v>
      </c>
      <c r="AE95" s="73">
        <f t="shared" si="74"/>
        <v>1</v>
      </c>
      <c r="AF95" s="73">
        <f t="shared" si="75"/>
        <v>5</v>
      </c>
      <c r="AG95" s="73">
        <f t="shared" si="76"/>
        <v>5</v>
      </c>
      <c r="AH95" s="73" t="str">
        <f t="shared" si="77"/>
        <v>MODERADA</v>
      </c>
      <c r="AI95" s="73" t="s">
        <v>666</v>
      </c>
      <c r="AJ95" s="76" t="s">
        <v>667</v>
      </c>
      <c r="AK95" s="81" t="s">
        <v>668</v>
      </c>
      <c r="AL95" s="76" t="s">
        <v>669</v>
      </c>
      <c r="AM95" s="76" t="s">
        <v>670</v>
      </c>
    </row>
    <row r="96" spans="1:39" ht="195" x14ac:dyDescent="0.2">
      <c r="A96" s="214"/>
      <c r="B96" s="214"/>
      <c r="C96" s="217"/>
      <c r="D96" s="217"/>
      <c r="E96" s="217"/>
      <c r="F96" s="74" t="s">
        <v>61</v>
      </c>
      <c r="G96" s="80" t="s">
        <v>234</v>
      </c>
      <c r="H96" s="74" t="s">
        <v>671</v>
      </c>
      <c r="I96" s="75" t="s">
        <v>672</v>
      </c>
      <c r="J96" s="74" t="s">
        <v>671</v>
      </c>
      <c r="K96" s="73">
        <v>2</v>
      </c>
      <c r="L96" s="73">
        <v>4</v>
      </c>
      <c r="M96" s="73">
        <f t="shared" si="68"/>
        <v>8</v>
      </c>
      <c r="N96" s="73" t="str">
        <f t="shared" si="69"/>
        <v>ALTA</v>
      </c>
      <c r="O96" s="76" t="s">
        <v>673</v>
      </c>
      <c r="P96" s="73"/>
      <c r="Q96" s="73">
        <v>15</v>
      </c>
      <c r="R96" s="73">
        <v>15</v>
      </c>
      <c r="S96" s="73">
        <v>15</v>
      </c>
      <c r="T96" s="73">
        <v>15</v>
      </c>
      <c r="U96" s="73">
        <v>15</v>
      </c>
      <c r="V96" s="73">
        <v>15</v>
      </c>
      <c r="W96" s="73">
        <v>10</v>
      </c>
      <c r="X96" s="73">
        <f t="shared" si="82"/>
        <v>100</v>
      </c>
      <c r="Y96" s="73" t="str">
        <f t="shared" si="89"/>
        <v>FUERTE</v>
      </c>
      <c r="Z96" s="73" t="str">
        <f>IF(Y96&lt;=85,"DÉBIL",IF(AND(Y96&gt;=86,Y96&lt;=95),"MODERADO",IF(AND(Y96&gt;=96),"FUERTE")))</f>
        <v>FUERTE</v>
      </c>
      <c r="AA96" s="73" t="str">
        <f t="shared" si="90"/>
        <v>FUERTE</v>
      </c>
      <c r="AB96" s="73" t="str">
        <f t="shared" si="91"/>
        <v>NO</v>
      </c>
      <c r="AC96" s="73" t="s">
        <v>224</v>
      </c>
      <c r="AD96" s="73" t="s">
        <v>225</v>
      </c>
      <c r="AE96" s="73">
        <f t="shared" si="74"/>
        <v>0</v>
      </c>
      <c r="AF96" s="73">
        <f t="shared" si="75"/>
        <v>4</v>
      </c>
      <c r="AG96" s="73">
        <f t="shared" si="76"/>
        <v>0</v>
      </c>
      <c r="AH96" s="73" t="str">
        <f t="shared" si="77"/>
        <v>BAJA</v>
      </c>
      <c r="AI96" s="73" t="s">
        <v>654</v>
      </c>
      <c r="AJ96" s="76" t="s">
        <v>674</v>
      </c>
      <c r="AK96" s="81" t="s">
        <v>656</v>
      </c>
      <c r="AL96" s="76" t="s">
        <v>657</v>
      </c>
      <c r="AM96" s="76" t="s">
        <v>658</v>
      </c>
    </row>
  </sheetData>
  <sheetProtection algorithmName="SHA-512" hashValue="4sHvK/KwTYmKfdIdQe9N3SHEQ7dyI0vLVNo5hr908XnHC8rthS/yXvZAGyPFzHnlqRhNAbum7Nq5+1rpQ59hcg==" saltValue="n7hYCvUYymxmy5SB0Zhamg==" spinCount="100000" sheet="1" selectLockedCells="1" selectUnlockedCells="1"/>
  <autoFilter ref="A5:AM96" xr:uid="{20B9C2A5-24A8-4CF9-8FDE-F8E7528D7DD8}"/>
  <mergeCells count="94">
    <mergeCell ref="A1:D3"/>
    <mergeCell ref="AE1:AJ1"/>
    <mergeCell ref="AK1:AM1"/>
    <mergeCell ref="AE2:AJ2"/>
    <mergeCell ref="AK2:AM2"/>
    <mergeCell ref="AE3:AJ3"/>
    <mergeCell ref="AK3:AM3"/>
    <mergeCell ref="E1:AD1"/>
    <mergeCell ref="E2:AD2"/>
    <mergeCell ref="E3:AD3"/>
    <mergeCell ref="B33:B40"/>
    <mergeCell ref="C33:C40"/>
    <mergeCell ref="D33:D40"/>
    <mergeCell ref="AC4:AH4"/>
    <mergeCell ref="AI4:AM4"/>
    <mergeCell ref="A4:I4"/>
    <mergeCell ref="K4:N4"/>
    <mergeCell ref="O4:O5"/>
    <mergeCell ref="P4:P5"/>
    <mergeCell ref="Q4:Z4"/>
    <mergeCell ref="AA4:AB4"/>
    <mergeCell ref="B6:B10"/>
    <mergeCell ref="C6:C10"/>
    <mergeCell ref="D6:D10"/>
    <mergeCell ref="E6:E10"/>
    <mergeCell ref="B11:B12"/>
    <mergeCell ref="C11:C12"/>
    <mergeCell ref="D11:D12"/>
    <mergeCell ref="E11:E12"/>
    <mergeCell ref="C25:C28"/>
    <mergeCell ref="D25:D28"/>
    <mergeCell ref="E25:E28"/>
    <mergeCell ref="B13:B21"/>
    <mergeCell ref="C13:C21"/>
    <mergeCell ref="D13:D21"/>
    <mergeCell ref="E13:E21"/>
    <mergeCell ref="B22:B24"/>
    <mergeCell ref="C22:C24"/>
    <mergeCell ref="D22:D24"/>
    <mergeCell ref="E22:E24"/>
    <mergeCell ref="A6:A28"/>
    <mergeCell ref="B47:B52"/>
    <mergeCell ref="C47:C52"/>
    <mergeCell ref="D47:D52"/>
    <mergeCell ref="E47:E52"/>
    <mergeCell ref="E33:E40"/>
    <mergeCell ref="B41:B46"/>
    <mergeCell ref="C41:C46"/>
    <mergeCell ref="D41:D46"/>
    <mergeCell ref="E41:E46"/>
    <mergeCell ref="A29:A46"/>
    <mergeCell ref="B29:B32"/>
    <mergeCell ref="C29:C32"/>
    <mergeCell ref="D29:D32"/>
    <mergeCell ref="E29:E32"/>
    <mergeCell ref="B25:B28"/>
    <mergeCell ref="E56:E61"/>
    <mergeCell ref="B62:B67"/>
    <mergeCell ref="C62:C67"/>
    <mergeCell ref="D62:D67"/>
    <mergeCell ref="E62:E67"/>
    <mergeCell ref="E68:E74"/>
    <mergeCell ref="B75:B76"/>
    <mergeCell ref="C75:C76"/>
    <mergeCell ref="D75:D76"/>
    <mergeCell ref="E75:E76"/>
    <mergeCell ref="E93:E96"/>
    <mergeCell ref="C53:C55"/>
    <mergeCell ref="D53:D55"/>
    <mergeCell ref="E53:E55"/>
    <mergeCell ref="B84:B92"/>
    <mergeCell ref="C84:C92"/>
    <mergeCell ref="D84:D92"/>
    <mergeCell ref="E84:E92"/>
    <mergeCell ref="D77:D79"/>
    <mergeCell ref="E77:E79"/>
    <mergeCell ref="B80:B83"/>
    <mergeCell ref="C80:C83"/>
    <mergeCell ref="D80:D83"/>
    <mergeCell ref="E80:E83"/>
    <mergeCell ref="B68:B74"/>
    <mergeCell ref="C68:C74"/>
    <mergeCell ref="B53:B55"/>
    <mergeCell ref="A93:A96"/>
    <mergeCell ref="B93:B96"/>
    <mergeCell ref="C93:C96"/>
    <mergeCell ref="D93:D96"/>
    <mergeCell ref="A47:A92"/>
    <mergeCell ref="D68:D74"/>
    <mergeCell ref="B56:B61"/>
    <mergeCell ref="C56:C61"/>
    <mergeCell ref="D56:D61"/>
    <mergeCell ref="B77:B79"/>
    <mergeCell ref="C77:C79"/>
  </mergeCells>
  <pageMargins left="0.51181102362204722" right="0.51181102362204722" top="0.74803149606299213" bottom="0.74803149606299213" header="0.31496062992125984" footer="0.31496062992125984"/>
  <pageSetup scale="1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380E-3124-4E73-B6C7-5C7DB0105C5C}">
  <dimension ref="A1:X43"/>
  <sheetViews>
    <sheetView zoomScale="50" zoomScaleNormal="50" workbookViewId="0">
      <selection sqref="A1:B1"/>
    </sheetView>
  </sheetViews>
  <sheetFormatPr baseColWidth="10" defaultColWidth="11.42578125" defaultRowHeight="12.75" x14ac:dyDescent="0.2"/>
  <cols>
    <col min="1" max="1" width="6.28515625" style="33" customWidth="1"/>
    <col min="2" max="2" width="41.28515625" style="33" customWidth="1"/>
    <col min="3" max="3" width="20.5703125" style="33" customWidth="1"/>
    <col min="4" max="4" width="17.28515625" style="33" customWidth="1"/>
    <col min="5" max="6" width="21.42578125" style="33" customWidth="1"/>
    <col min="7" max="7" width="19.7109375" style="33" customWidth="1"/>
    <col min="8" max="8" width="17.140625" style="33" customWidth="1"/>
    <col min="9" max="9" width="19.28515625" style="33" customWidth="1"/>
    <col min="10" max="10" width="22.5703125" style="33" customWidth="1"/>
    <col min="11" max="11" width="19.28515625" style="33" customWidth="1"/>
    <col min="12" max="12" width="24" style="33" customWidth="1"/>
    <col min="13" max="13" width="22.7109375" style="33" customWidth="1"/>
    <col min="14" max="19" width="19.28515625" style="33" customWidth="1"/>
    <col min="20" max="20" width="22.42578125" style="33" customWidth="1"/>
    <col min="21" max="21" width="15.85546875" style="33" customWidth="1"/>
    <col min="22" max="22" width="16.85546875" style="33" customWidth="1"/>
    <col min="23" max="23" width="12.85546875" style="33" bestFit="1" customWidth="1"/>
    <col min="24" max="24" width="21.140625" style="33" customWidth="1"/>
    <col min="25" max="16384" width="11.42578125" style="33"/>
  </cols>
  <sheetData>
    <row r="1" spans="1:24" ht="25.5" customHeight="1" thickBot="1" x14ac:dyDescent="0.25">
      <c r="A1" s="287" t="s">
        <v>295</v>
      </c>
      <c r="B1" s="288"/>
      <c r="C1" s="289" t="s">
        <v>296</v>
      </c>
      <c r="D1" s="290"/>
      <c r="E1" s="290"/>
      <c r="F1" s="290"/>
      <c r="G1" s="290"/>
      <c r="H1" s="290"/>
      <c r="I1" s="290"/>
      <c r="J1" s="290"/>
      <c r="K1" s="290"/>
      <c r="L1" s="290"/>
      <c r="M1" s="290"/>
      <c r="N1" s="290"/>
      <c r="O1" s="290"/>
      <c r="P1" s="290"/>
      <c r="Q1" s="290"/>
      <c r="R1" s="290"/>
      <c r="S1" s="291"/>
      <c r="T1" s="289" t="s">
        <v>297</v>
      </c>
      <c r="U1" s="290"/>
      <c r="V1" s="290"/>
      <c r="W1" s="291"/>
      <c r="X1" s="257" t="s">
        <v>320</v>
      </c>
    </row>
    <row r="2" spans="1:24" ht="31.5" x14ac:dyDescent="0.2">
      <c r="A2" s="34" t="s">
        <v>1</v>
      </c>
      <c r="B2" s="67" t="s">
        <v>298</v>
      </c>
      <c r="C2" s="36" t="s">
        <v>299</v>
      </c>
      <c r="D2" s="35" t="s">
        <v>300</v>
      </c>
      <c r="E2" s="35" t="s">
        <v>301</v>
      </c>
      <c r="F2" s="35" t="s">
        <v>302</v>
      </c>
      <c r="G2" s="35" t="s">
        <v>303</v>
      </c>
      <c r="H2" s="35" t="s">
        <v>304</v>
      </c>
      <c r="I2" s="35" t="s">
        <v>305</v>
      </c>
      <c r="J2" s="35" t="s">
        <v>306</v>
      </c>
      <c r="K2" s="35" t="s">
        <v>307</v>
      </c>
      <c r="L2" s="35" t="s">
        <v>308</v>
      </c>
      <c r="M2" s="35" t="s">
        <v>309</v>
      </c>
      <c r="N2" s="35" t="s">
        <v>310</v>
      </c>
      <c r="O2" s="35" t="s">
        <v>311</v>
      </c>
      <c r="P2" s="35" t="s">
        <v>312</v>
      </c>
      <c r="Q2" s="35" t="s">
        <v>313</v>
      </c>
      <c r="R2" s="35" t="s">
        <v>314</v>
      </c>
      <c r="S2" s="37" t="s">
        <v>315</v>
      </c>
      <c r="T2" s="36" t="s">
        <v>316</v>
      </c>
      <c r="U2" s="35" t="s">
        <v>317</v>
      </c>
      <c r="V2" s="35" t="s">
        <v>318</v>
      </c>
      <c r="W2" s="37" t="s">
        <v>319</v>
      </c>
      <c r="X2" s="258"/>
    </row>
    <row r="3" spans="1:24" ht="23.25" customHeight="1" x14ac:dyDescent="0.2">
      <c r="A3" s="38" t="s">
        <v>321</v>
      </c>
      <c r="B3" s="42" t="s">
        <v>322</v>
      </c>
      <c r="C3" s="38">
        <f>COUNTIF('MATRIZ RIESGOS 2020'!$G$6:$G$10,'INFORME RIESGOS'!C$2)</f>
        <v>0</v>
      </c>
      <c r="D3" s="39">
        <f>COUNTIF('MATRIZ RIESGOS 2020'!$G$6:$G$10,'INFORME RIESGOS'!D$2)</f>
        <v>0</v>
      </c>
      <c r="E3" s="39">
        <f>COUNTIF('MATRIZ RIESGOS 2020'!$G$6:$G$10,'INFORME RIESGOS'!E$2)</f>
        <v>0</v>
      </c>
      <c r="F3" s="39">
        <f>COUNTIF('MATRIZ RIESGOS 2020'!$G$6:$G$10,'INFORME RIESGOS'!F$2)</f>
        <v>0</v>
      </c>
      <c r="G3" s="39">
        <f>COUNTIF('MATRIZ RIESGOS 2020'!$G$6:$G$10,'INFORME RIESGOS'!G$2)</f>
        <v>1</v>
      </c>
      <c r="H3" s="39">
        <f>COUNTIF('MATRIZ RIESGOS 2020'!$G$6:$G$10,'INFORME RIESGOS'!H$2)</f>
        <v>0</v>
      </c>
      <c r="I3" s="39">
        <f>COUNTIF('MATRIZ RIESGOS 2020'!$G$6:$G$10,'INFORME RIESGOS'!I$2)</f>
        <v>0</v>
      </c>
      <c r="J3" s="39">
        <f>COUNTIF('MATRIZ RIESGOS 2020'!$G$6:$G$10,'INFORME RIESGOS'!J$2)</f>
        <v>4</v>
      </c>
      <c r="K3" s="39">
        <f>COUNTIF('MATRIZ RIESGOS 2020'!$G$6:$G$10,'INFORME RIESGOS'!K$2)</f>
        <v>0</v>
      </c>
      <c r="L3" s="39">
        <f>COUNTIF('MATRIZ RIESGOS 2020'!$G$6:$G$10,'INFORME RIESGOS'!L$2)</f>
        <v>0</v>
      </c>
      <c r="M3" s="39">
        <f>COUNTIF('MATRIZ RIESGOS 2020'!$G$6:$G$10,'INFORME RIESGOS'!M$2)</f>
        <v>0</v>
      </c>
      <c r="N3" s="39">
        <f>COUNTIF('MATRIZ RIESGOS 2020'!$G$6:$G$10,'INFORME RIESGOS'!N$2)</f>
        <v>0</v>
      </c>
      <c r="O3" s="39">
        <f>COUNTIF('MATRIZ RIESGOS 2020'!$G$6:$G$10,'INFORME RIESGOS'!O$2)</f>
        <v>0</v>
      </c>
      <c r="P3" s="39">
        <f>COUNTIF('MATRIZ RIESGOS 2020'!$G$6:$G$10,'INFORME RIESGOS'!P$2)</f>
        <v>0</v>
      </c>
      <c r="Q3" s="39">
        <f>COUNTIF('MATRIZ RIESGOS 2020'!$G$6:$G$10,'INFORME RIESGOS'!Q$2)</f>
        <v>0</v>
      </c>
      <c r="R3" s="39">
        <f>COUNTIF('MATRIZ RIESGOS 2020'!$G$6:$G$10,'INFORME RIESGOS'!R$2)</f>
        <v>0</v>
      </c>
      <c r="S3" s="43">
        <f>COUNTIF('MATRIZ RIESGOS 2020'!$G$6:$G$10,'INFORME RIESGOS'!S$2)</f>
        <v>0</v>
      </c>
      <c r="T3" s="38">
        <f>COUNTIF('MATRIZ RIESGOS 2020'!$N$6:$N$10,'INFORME RIESGOS'!T$2)</f>
        <v>0</v>
      </c>
      <c r="U3" s="39">
        <f>COUNTIF('MATRIZ RIESGOS 2020'!$N$6:$N$10,'INFORME RIESGOS'!U$2)</f>
        <v>0</v>
      </c>
      <c r="V3" s="39">
        <f>COUNTIF('MATRIZ RIESGOS 2020'!$N$6:$N$10,'INFORME RIESGOS'!V$2)</f>
        <v>5</v>
      </c>
      <c r="W3" s="43">
        <f>COUNTIF('MATRIZ RIESGOS 2020'!$N$6:$N$10,'INFORME RIESGOS'!W$2)</f>
        <v>0</v>
      </c>
      <c r="X3" s="41">
        <f t="shared" ref="X3:X20" si="0">T3+U3+V3+W3</f>
        <v>5</v>
      </c>
    </row>
    <row r="4" spans="1:24" ht="24.75" customHeight="1" x14ac:dyDescent="0.2">
      <c r="A4" s="38" t="s">
        <v>323</v>
      </c>
      <c r="B4" s="42" t="s">
        <v>324</v>
      </c>
      <c r="C4" s="38">
        <f>COUNTIF('MATRIZ RIESGOS 2020'!$G$11:$G$12,'INFORME RIESGOS'!C$2)</f>
        <v>0</v>
      </c>
      <c r="D4" s="39">
        <f>COUNTIF('MATRIZ RIESGOS 2020'!$G$11:$G$12,'INFORME RIESGOS'!D$2)</f>
        <v>0</v>
      </c>
      <c r="E4" s="39">
        <f>COUNTIF('MATRIZ RIESGOS 2020'!$G$11:$G$12,'INFORME RIESGOS'!E$2)</f>
        <v>0</v>
      </c>
      <c r="F4" s="39">
        <f>COUNTIF('MATRIZ RIESGOS 2020'!$G$11:$G$12,'INFORME RIESGOS'!F$2)</f>
        <v>0</v>
      </c>
      <c r="G4" s="39">
        <f>COUNTIF('MATRIZ RIESGOS 2020'!$G$11:$G$12,'INFORME RIESGOS'!G$2)</f>
        <v>0</v>
      </c>
      <c r="H4" s="39">
        <f>COUNTIF('MATRIZ RIESGOS 2020'!$G$11:$G$12,'INFORME RIESGOS'!H$2)</f>
        <v>0</v>
      </c>
      <c r="I4" s="39">
        <f>COUNTIF('MATRIZ RIESGOS 2020'!$G$11:$G$12,'INFORME RIESGOS'!I$2)</f>
        <v>0</v>
      </c>
      <c r="J4" s="39">
        <f>COUNTIF('MATRIZ RIESGOS 2020'!$G$11:$G$12,'INFORME RIESGOS'!J$2)</f>
        <v>2</v>
      </c>
      <c r="K4" s="39">
        <f>COUNTIF('MATRIZ RIESGOS 2020'!$G$11:$G$12,'INFORME RIESGOS'!K$2)</f>
        <v>0</v>
      </c>
      <c r="L4" s="39">
        <f>COUNTIF('MATRIZ RIESGOS 2020'!$G$11:$G$12,'INFORME RIESGOS'!L$2)</f>
        <v>0</v>
      </c>
      <c r="M4" s="39">
        <f>COUNTIF('MATRIZ RIESGOS 2020'!$G$11:$G$12,'INFORME RIESGOS'!M$2)</f>
        <v>0</v>
      </c>
      <c r="N4" s="39">
        <f>COUNTIF('MATRIZ RIESGOS 2020'!$G$11:$G$12,'INFORME RIESGOS'!N$2)</f>
        <v>0</v>
      </c>
      <c r="O4" s="39">
        <f>COUNTIF('MATRIZ RIESGOS 2020'!$G$11:$G$12,'INFORME RIESGOS'!O$2)</f>
        <v>0</v>
      </c>
      <c r="P4" s="39">
        <f>COUNTIF('MATRIZ RIESGOS 2020'!$G$11:$G$12,'INFORME RIESGOS'!P$2)</f>
        <v>0</v>
      </c>
      <c r="Q4" s="39">
        <f>COUNTIF('MATRIZ RIESGOS 2020'!$G$11:$G$12,'INFORME RIESGOS'!Q$2)</f>
        <v>0</v>
      </c>
      <c r="R4" s="39">
        <f>COUNTIF('MATRIZ RIESGOS 2020'!$G$11:$G$12,'INFORME RIESGOS'!R$2)</f>
        <v>0</v>
      </c>
      <c r="S4" s="43">
        <f>COUNTIF('MATRIZ RIESGOS 2020'!$G$11:$G$12,'INFORME RIESGOS'!S$2)</f>
        <v>0</v>
      </c>
      <c r="T4" s="38">
        <f>COUNTIF('MATRIZ RIESGOS 2020'!$N$11:$N$12,'INFORME RIESGOS'!T$2)</f>
        <v>0</v>
      </c>
      <c r="U4" s="39">
        <f>COUNTIF('MATRIZ RIESGOS 2020'!$N$11:$N$12,'INFORME RIESGOS'!U$2)</f>
        <v>0</v>
      </c>
      <c r="V4" s="39">
        <f>COUNTIF('MATRIZ RIESGOS 2020'!$N$11:$N$12,'INFORME RIESGOS'!V$2)</f>
        <v>2</v>
      </c>
      <c r="W4" s="43">
        <f>COUNTIF('MATRIZ RIESGOS 2020'!$N$11:$N$12,'INFORME RIESGOS'!W$2)</f>
        <v>0</v>
      </c>
      <c r="X4" s="41">
        <f t="shared" si="0"/>
        <v>2</v>
      </c>
    </row>
    <row r="5" spans="1:24" ht="20.25" customHeight="1" x14ac:dyDescent="0.2">
      <c r="A5" s="38" t="s">
        <v>325</v>
      </c>
      <c r="B5" s="42" t="s">
        <v>326</v>
      </c>
      <c r="C5" s="38">
        <f>COUNTIF('MATRIZ RIESGOS 2020'!$G$25:$G$28,'INFORME RIESGOS'!C$2)</f>
        <v>0</v>
      </c>
      <c r="D5" s="39">
        <f>COUNTIF('MATRIZ RIESGOS 2020'!$G$25:$G$28,'INFORME RIESGOS'!D$2)</f>
        <v>0</v>
      </c>
      <c r="E5" s="39">
        <f>COUNTIF('MATRIZ RIESGOS 2020'!$G$25:$G$28,'INFORME RIESGOS'!E$2)</f>
        <v>0</v>
      </c>
      <c r="F5" s="39">
        <f>COUNTIF('MATRIZ RIESGOS 2020'!$G$25:$G$28,'INFORME RIESGOS'!F$2)</f>
        <v>0</v>
      </c>
      <c r="G5" s="39">
        <f>COUNTIF('MATRIZ RIESGOS 2020'!$G$25:$G$28,'INFORME RIESGOS'!G$2)</f>
        <v>2</v>
      </c>
      <c r="H5" s="39">
        <f>COUNTIF('MATRIZ RIESGOS 2020'!$G$25:$G$28,'INFORME RIESGOS'!H$2)</f>
        <v>0</v>
      </c>
      <c r="I5" s="39">
        <f>COUNTIF('MATRIZ RIESGOS 2020'!$G$25:$G$28,'INFORME RIESGOS'!I$2)</f>
        <v>0</v>
      </c>
      <c r="J5" s="39">
        <f>COUNTIF('MATRIZ RIESGOS 2020'!$G$25:$G$28,'INFORME RIESGOS'!J$2)</f>
        <v>2</v>
      </c>
      <c r="K5" s="39">
        <f>COUNTIF('MATRIZ RIESGOS 2020'!$G$25:$G$28,'INFORME RIESGOS'!K$2)</f>
        <v>0</v>
      </c>
      <c r="L5" s="39">
        <f>COUNTIF('MATRIZ RIESGOS 2020'!$G$25:$G$28,'INFORME RIESGOS'!L$2)</f>
        <v>0</v>
      </c>
      <c r="M5" s="39">
        <f>COUNTIF('MATRIZ RIESGOS 2020'!$G$25:$G$28,'INFORME RIESGOS'!M$2)</f>
        <v>0</v>
      </c>
      <c r="N5" s="39">
        <f>COUNTIF('MATRIZ RIESGOS 2020'!$G$25:$G$28,'INFORME RIESGOS'!N$2)</f>
        <v>0</v>
      </c>
      <c r="O5" s="39">
        <f>COUNTIF('MATRIZ RIESGOS 2020'!$G$25:$G$28,'INFORME RIESGOS'!O$2)</f>
        <v>0</v>
      </c>
      <c r="P5" s="39">
        <f>COUNTIF('MATRIZ RIESGOS 2020'!$G$25:$G$28,'INFORME RIESGOS'!P$2)</f>
        <v>0</v>
      </c>
      <c r="Q5" s="39">
        <f>COUNTIF('MATRIZ RIESGOS 2020'!$G$25:$G$28,'INFORME RIESGOS'!Q$2)</f>
        <v>0</v>
      </c>
      <c r="R5" s="39">
        <f>COUNTIF('MATRIZ RIESGOS 2020'!$G$25:$G$28,'INFORME RIESGOS'!R$2)</f>
        <v>0</v>
      </c>
      <c r="S5" s="43">
        <f>COUNTIF('MATRIZ RIESGOS 2020'!$G$25:$G$28,'INFORME RIESGOS'!S$2)</f>
        <v>0</v>
      </c>
      <c r="T5" s="38">
        <f>COUNTIF('MATRIZ RIESGOS 2020'!$N$25:$N$28,'INFORME RIESGOS'!T$2)</f>
        <v>0</v>
      </c>
      <c r="U5" s="39">
        <f>COUNTIF('MATRIZ RIESGOS 2020'!$N$25:$N$28,'INFORME RIESGOS'!U$2)</f>
        <v>1</v>
      </c>
      <c r="V5" s="39">
        <f>COUNTIF('MATRIZ RIESGOS 2020'!$N$25:$N$28,'INFORME RIESGOS'!V$2)</f>
        <v>2</v>
      </c>
      <c r="W5" s="43">
        <f>COUNTIF('MATRIZ RIESGOS 2020'!$N$25:$N$28,'INFORME RIESGOS'!W$2)</f>
        <v>1</v>
      </c>
      <c r="X5" s="41">
        <f t="shared" si="0"/>
        <v>4</v>
      </c>
    </row>
    <row r="6" spans="1:24" ht="23.25" customHeight="1" x14ac:dyDescent="0.2">
      <c r="A6" s="38" t="s">
        <v>327</v>
      </c>
      <c r="B6" s="42" t="s">
        <v>328</v>
      </c>
      <c r="C6" s="38">
        <f>COUNTIF('MATRIZ RIESGOS 2020'!$G$13:$G$21,'INFORME RIESGOS'!C$2)</f>
        <v>0</v>
      </c>
      <c r="D6" s="39">
        <f>COUNTIF('MATRIZ RIESGOS 2020'!$G$13:$G$21,'INFORME RIESGOS'!D$2)</f>
        <v>0</v>
      </c>
      <c r="E6" s="39">
        <f>COUNTIF('MATRIZ RIESGOS 2020'!$G$13:$G$21,'INFORME RIESGOS'!E$2)</f>
        <v>0</v>
      </c>
      <c r="F6" s="39">
        <f>COUNTIF('MATRIZ RIESGOS 2020'!$G$13:$G$21,'INFORME RIESGOS'!F$2)</f>
        <v>0</v>
      </c>
      <c r="G6" s="39">
        <f>COUNTIF('MATRIZ RIESGOS 2020'!$G$13:$G$21,'INFORME RIESGOS'!G$2)</f>
        <v>2</v>
      </c>
      <c r="H6" s="39">
        <f>COUNTIF('MATRIZ RIESGOS 2020'!$G$13:$G$21,'INFORME RIESGOS'!H$2)</f>
        <v>0</v>
      </c>
      <c r="I6" s="39">
        <f>COUNTIF('MATRIZ RIESGOS 2020'!$G$13:$G$21,'INFORME RIESGOS'!I$2)</f>
        <v>0</v>
      </c>
      <c r="J6" s="39">
        <f>COUNTIF('MATRIZ RIESGOS 2020'!$G$13:$G$21,'INFORME RIESGOS'!J$2)</f>
        <v>7</v>
      </c>
      <c r="K6" s="39">
        <f>COUNTIF('MATRIZ RIESGOS 2020'!$G$13:$G$21,'INFORME RIESGOS'!K$2)</f>
        <v>0</v>
      </c>
      <c r="L6" s="39">
        <f>COUNTIF('MATRIZ RIESGOS 2020'!$G$13:$G$21,'INFORME RIESGOS'!L$2)</f>
        <v>0</v>
      </c>
      <c r="M6" s="39">
        <f>COUNTIF('MATRIZ RIESGOS 2020'!$G$13:$G$21,'INFORME RIESGOS'!M$2)</f>
        <v>0</v>
      </c>
      <c r="N6" s="39">
        <f>COUNTIF('MATRIZ RIESGOS 2020'!$G$13:$G$21,'INFORME RIESGOS'!N$2)</f>
        <v>0</v>
      </c>
      <c r="O6" s="39">
        <f>COUNTIF('MATRIZ RIESGOS 2020'!$G$13:$G$21,'INFORME RIESGOS'!O$2)</f>
        <v>0</v>
      </c>
      <c r="P6" s="39">
        <f>COUNTIF('MATRIZ RIESGOS 2020'!$G$13:$G$21,'INFORME RIESGOS'!P$2)</f>
        <v>0</v>
      </c>
      <c r="Q6" s="39">
        <f>COUNTIF('MATRIZ RIESGOS 2020'!$G$13:$G$21,'INFORME RIESGOS'!Q$2)</f>
        <v>0</v>
      </c>
      <c r="R6" s="39">
        <f>COUNTIF('MATRIZ RIESGOS 2020'!$G$13:$G$21,'INFORME RIESGOS'!R$2)</f>
        <v>0</v>
      </c>
      <c r="S6" s="43">
        <f>COUNTIF('MATRIZ RIESGOS 2020'!$G$13:$G$21,'INFORME RIESGOS'!S$2)</f>
        <v>0</v>
      </c>
      <c r="T6" s="38">
        <f>COUNTIF('MATRIZ RIESGOS 2020'!$N$13:$N$21,'INFORME RIESGOS'!T$2)</f>
        <v>0</v>
      </c>
      <c r="U6" s="39">
        <f>COUNTIF('MATRIZ RIESGOS 2020'!$N$13:$N$21,'INFORME RIESGOS'!U$2)</f>
        <v>4</v>
      </c>
      <c r="V6" s="39">
        <f>COUNTIF('MATRIZ RIESGOS 2020'!$N$13:$N$21,'INFORME RIESGOS'!V$2)</f>
        <v>5</v>
      </c>
      <c r="W6" s="43">
        <f>COUNTIF('MATRIZ RIESGOS 2020'!$N$13:$N$21,'INFORME RIESGOS'!W$2)</f>
        <v>0</v>
      </c>
      <c r="X6" s="41">
        <f t="shared" si="0"/>
        <v>9</v>
      </c>
    </row>
    <row r="7" spans="1:24" ht="21" customHeight="1" x14ac:dyDescent="0.2">
      <c r="A7" s="38" t="s">
        <v>329</v>
      </c>
      <c r="B7" s="42" t="s">
        <v>330</v>
      </c>
      <c r="C7" s="38">
        <f>COUNTIF('MATRIZ RIESGOS 2020'!$G$22:$G$24,'INFORME RIESGOS'!C$2)</f>
        <v>0</v>
      </c>
      <c r="D7" s="39">
        <f>COUNTIF('MATRIZ RIESGOS 2020'!$G$22:$G$24,'INFORME RIESGOS'!D$2)</f>
        <v>0</v>
      </c>
      <c r="E7" s="39">
        <f>COUNTIF('MATRIZ RIESGOS 2020'!$G$22:$G$24,'INFORME RIESGOS'!E$2)</f>
        <v>0</v>
      </c>
      <c r="F7" s="39">
        <f>COUNTIF('MATRIZ RIESGOS 2020'!$G$22:$G$24,'INFORME RIESGOS'!F$2)</f>
        <v>0</v>
      </c>
      <c r="G7" s="39">
        <f>COUNTIF('MATRIZ RIESGOS 2020'!$G$22:$G$24,'INFORME RIESGOS'!G$2)</f>
        <v>1</v>
      </c>
      <c r="H7" s="39">
        <f>COUNTIF('MATRIZ RIESGOS 2020'!$G$22:$G$24,'INFORME RIESGOS'!H$2)</f>
        <v>0</v>
      </c>
      <c r="I7" s="39">
        <f>COUNTIF('MATRIZ RIESGOS 2020'!$G$22:$G$24,'INFORME RIESGOS'!I$2)</f>
        <v>0</v>
      </c>
      <c r="J7" s="39">
        <f>COUNTIF('MATRIZ RIESGOS 2020'!$G$22:$G$24,'INFORME RIESGOS'!J$2)</f>
        <v>2</v>
      </c>
      <c r="K7" s="39">
        <f>COUNTIF('MATRIZ RIESGOS 2020'!$G$22:$G$24,'INFORME RIESGOS'!K$2)</f>
        <v>0</v>
      </c>
      <c r="L7" s="39">
        <f>COUNTIF('MATRIZ RIESGOS 2020'!$G$22:$G$24,'INFORME RIESGOS'!L$2)</f>
        <v>0</v>
      </c>
      <c r="M7" s="39">
        <f>COUNTIF('MATRIZ RIESGOS 2020'!$G$22:$G$24,'INFORME RIESGOS'!M$2)</f>
        <v>0</v>
      </c>
      <c r="N7" s="39">
        <f>COUNTIF('MATRIZ RIESGOS 2020'!$G$22:$G$24,'INFORME RIESGOS'!N$2)</f>
        <v>0</v>
      </c>
      <c r="O7" s="39">
        <f>COUNTIF('MATRIZ RIESGOS 2020'!$G$22:$G$24,'INFORME RIESGOS'!O$2)</f>
        <v>0</v>
      </c>
      <c r="P7" s="39">
        <f>COUNTIF('MATRIZ RIESGOS 2020'!$G$22:$G$24,'INFORME RIESGOS'!P$2)</f>
        <v>0</v>
      </c>
      <c r="Q7" s="39">
        <f>COUNTIF('MATRIZ RIESGOS 2020'!$G$22:$G$24,'INFORME RIESGOS'!Q$2)</f>
        <v>0</v>
      </c>
      <c r="R7" s="39">
        <f>COUNTIF('MATRIZ RIESGOS 2020'!$G$22:$G$24,'INFORME RIESGOS'!R$2)</f>
        <v>0</v>
      </c>
      <c r="S7" s="43">
        <f>COUNTIF('MATRIZ RIESGOS 2020'!$G$22:$G$24,'INFORME RIESGOS'!S$2)</f>
        <v>0</v>
      </c>
      <c r="T7" s="38">
        <f>COUNTIF('MATRIZ RIESGOS 2020'!$N$22:$N$24,'INFORME RIESGOS'!T$2)</f>
        <v>0</v>
      </c>
      <c r="U7" s="39">
        <f>COUNTIF('MATRIZ RIESGOS 2020'!$N$22:$N$24,'INFORME RIESGOS'!U$2)</f>
        <v>1</v>
      </c>
      <c r="V7" s="39">
        <f>COUNTIF('MATRIZ RIESGOS 2020'!$N$22:$N$24,'INFORME RIESGOS'!V$2)</f>
        <v>2</v>
      </c>
      <c r="W7" s="43">
        <f>COUNTIF('MATRIZ RIESGOS 2020'!$N$22:$N$24,'INFORME RIESGOS'!W$2)</f>
        <v>0</v>
      </c>
      <c r="X7" s="41">
        <f t="shared" si="0"/>
        <v>3</v>
      </c>
    </row>
    <row r="8" spans="1:24" ht="23.25" customHeight="1" x14ac:dyDescent="0.2">
      <c r="A8" s="38" t="s">
        <v>331</v>
      </c>
      <c r="B8" s="42" t="s">
        <v>332</v>
      </c>
      <c r="C8" s="38">
        <f>COUNTIF('MATRIZ RIESGOS 2020'!$G$29:$G$32,'INFORME RIESGOS'!C$2)</f>
        <v>0</v>
      </c>
      <c r="D8" s="39">
        <f>COUNTIF('MATRIZ RIESGOS 2020'!$G$29:$G$32,'INFORME RIESGOS'!D$2)</f>
        <v>0</v>
      </c>
      <c r="E8" s="39">
        <f>COUNTIF('MATRIZ RIESGOS 2020'!$G$29:$G$32,'INFORME RIESGOS'!E$2)</f>
        <v>0</v>
      </c>
      <c r="F8" s="39">
        <f>COUNTIF('MATRIZ RIESGOS 2020'!$G$29:$G$32,'INFORME RIESGOS'!F$2)</f>
        <v>0</v>
      </c>
      <c r="G8" s="39">
        <f>COUNTIF('MATRIZ RIESGOS 2020'!$G$29:$G$32,'INFORME RIESGOS'!G$2)</f>
        <v>1</v>
      </c>
      <c r="H8" s="39">
        <f>COUNTIF('MATRIZ RIESGOS 2020'!$G$29:$G$32,'INFORME RIESGOS'!H$2)</f>
        <v>0</v>
      </c>
      <c r="I8" s="39">
        <f>COUNTIF('MATRIZ RIESGOS 2020'!$G$29:$G$32,'INFORME RIESGOS'!I$2)</f>
        <v>0</v>
      </c>
      <c r="J8" s="39">
        <f>COUNTIF('MATRIZ RIESGOS 2020'!$G$29:$G$32,'INFORME RIESGOS'!J$2)</f>
        <v>0</v>
      </c>
      <c r="K8" s="39">
        <f>COUNTIF('MATRIZ RIESGOS 2020'!$G$29:$G$32,'INFORME RIESGOS'!K$2)</f>
        <v>0</v>
      </c>
      <c r="L8" s="39">
        <f>COUNTIF('MATRIZ RIESGOS 2020'!$G$29:$G$32,'INFORME RIESGOS'!L$2)</f>
        <v>0</v>
      </c>
      <c r="M8" s="39">
        <f>COUNTIF('MATRIZ RIESGOS 2020'!$G$29:$G$32,'INFORME RIESGOS'!M$2)</f>
        <v>0</v>
      </c>
      <c r="N8" s="39">
        <f>COUNTIF('MATRIZ RIESGOS 2020'!$G$29:$G$32,'INFORME RIESGOS'!N$2)</f>
        <v>3</v>
      </c>
      <c r="O8" s="39">
        <f>COUNTIF('MATRIZ RIESGOS 2020'!$G$29:$G$32,'INFORME RIESGOS'!O$2)</f>
        <v>0</v>
      </c>
      <c r="P8" s="39">
        <f>COUNTIF('MATRIZ RIESGOS 2020'!$G$29:$G$32,'INFORME RIESGOS'!P$2)</f>
        <v>0</v>
      </c>
      <c r="Q8" s="39">
        <f>COUNTIF('MATRIZ RIESGOS 2020'!$G$29:$G$32,'INFORME RIESGOS'!Q$2)</f>
        <v>0</v>
      </c>
      <c r="R8" s="39">
        <f>COUNTIF('MATRIZ RIESGOS 2020'!$G$29:$G$32,'INFORME RIESGOS'!R$2)</f>
        <v>0</v>
      </c>
      <c r="S8" s="43">
        <f>COUNTIF('MATRIZ RIESGOS 2020'!$G$29:$G$32,'INFORME RIESGOS'!S$2)</f>
        <v>0</v>
      </c>
      <c r="T8" s="38">
        <f>COUNTIF('MATRIZ RIESGOS 2020'!$N$29:$N$32,'INFORME RIESGOS'!T$2)</f>
        <v>0</v>
      </c>
      <c r="U8" s="39">
        <f>COUNTIF('MATRIZ RIESGOS 2020'!$N$29:$N$32,'INFORME RIESGOS'!U$2)</f>
        <v>1</v>
      </c>
      <c r="V8" s="39">
        <f>COUNTIF('MATRIZ RIESGOS 2020'!$N$29:$N$32,'INFORME RIESGOS'!V$2)</f>
        <v>3</v>
      </c>
      <c r="W8" s="43">
        <f>COUNTIF('MATRIZ RIESGOS 2020'!$N$29:$N$32,'INFORME RIESGOS'!W$2)</f>
        <v>0</v>
      </c>
      <c r="X8" s="41">
        <f t="shared" si="0"/>
        <v>4</v>
      </c>
    </row>
    <row r="9" spans="1:24" ht="22.5" customHeight="1" x14ac:dyDescent="0.2">
      <c r="A9" s="38" t="s">
        <v>333</v>
      </c>
      <c r="B9" s="42" t="s">
        <v>334</v>
      </c>
      <c r="C9" s="38">
        <f>COUNTIF('MATRIZ RIESGOS 2020'!$G$41:$G$46,'INFORME RIESGOS'!C$2)</f>
        <v>0</v>
      </c>
      <c r="D9" s="39">
        <f>COUNTIF('MATRIZ RIESGOS 2020'!$G$41:$G$46,'INFORME RIESGOS'!D$2)</f>
        <v>0</v>
      </c>
      <c r="E9" s="39">
        <f>COUNTIF('MATRIZ RIESGOS 2020'!$G$41:$G$46,'INFORME RIESGOS'!E$2)</f>
        <v>0</v>
      </c>
      <c r="F9" s="39">
        <f>COUNTIF('MATRIZ RIESGOS 2020'!$G$41:$G$46,'INFORME RIESGOS'!F$2)</f>
        <v>0</v>
      </c>
      <c r="G9" s="39">
        <f>COUNTIF('MATRIZ RIESGOS 2020'!$G$41:$G$46,'INFORME RIESGOS'!G$2)</f>
        <v>0</v>
      </c>
      <c r="H9" s="39">
        <f>COUNTIF('MATRIZ RIESGOS 2020'!$G$41:$G$46,'INFORME RIESGOS'!H$2)</f>
        <v>0</v>
      </c>
      <c r="I9" s="39">
        <f>COUNTIF('MATRIZ RIESGOS 2020'!$G$41:$G$46,'INFORME RIESGOS'!I$2)</f>
        <v>0</v>
      </c>
      <c r="J9" s="39">
        <f>COUNTIF('MATRIZ RIESGOS 2020'!$G$41:$G$46,'INFORME RIESGOS'!J$2)</f>
        <v>0</v>
      </c>
      <c r="K9" s="39">
        <f>COUNTIF('MATRIZ RIESGOS 2020'!$G$41:$G$46,'INFORME RIESGOS'!K$2)</f>
        <v>0</v>
      </c>
      <c r="L9" s="39">
        <f>COUNTIF('MATRIZ RIESGOS 2020'!$G$41:$G$46,'INFORME RIESGOS'!L$2)</f>
        <v>0</v>
      </c>
      <c r="M9" s="39">
        <f>COUNTIF('MATRIZ RIESGOS 2020'!$G$41:$G$46,'INFORME RIESGOS'!M$2)</f>
        <v>0</v>
      </c>
      <c r="N9" s="39">
        <f>COUNTIF('MATRIZ RIESGOS 2020'!$G$41:$G$46,'INFORME RIESGOS'!N$2)</f>
        <v>6</v>
      </c>
      <c r="O9" s="39">
        <f>COUNTIF('MATRIZ RIESGOS 2020'!$G$41:$G$46,'INFORME RIESGOS'!O$2)</f>
        <v>0</v>
      </c>
      <c r="P9" s="39">
        <f>COUNTIF('MATRIZ RIESGOS 2020'!$G$41:$G$46,'INFORME RIESGOS'!P$2)</f>
        <v>0</v>
      </c>
      <c r="Q9" s="39">
        <f>COUNTIF('MATRIZ RIESGOS 2020'!$G$41:$G$46,'INFORME RIESGOS'!Q$2)</f>
        <v>0</v>
      </c>
      <c r="R9" s="39">
        <f>COUNTIF('MATRIZ RIESGOS 2020'!$G$41:$G$46,'INFORME RIESGOS'!R$2)</f>
        <v>0</v>
      </c>
      <c r="S9" s="43">
        <f>COUNTIF('MATRIZ RIESGOS 2020'!$G$41:$G$46,'INFORME RIESGOS'!S$2)</f>
        <v>0</v>
      </c>
      <c r="T9" s="38">
        <f>COUNTIF('MATRIZ RIESGOS 2020'!$N$41:$N$46,'INFORME RIESGOS'!T$2)</f>
        <v>0</v>
      </c>
      <c r="U9" s="39">
        <f>COUNTIF('MATRIZ RIESGOS 2020'!$N$41:$N$46,'INFORME RIESGOS'!U$2)</f>
        <v>0</v>
      </c>
      <c r="V9" s="39">
        <f>COUNTIF('MATRIZ RIESGOS 2020'!$N$41:$N$46,'INFORME RIESGOS'!V$2)</f>
        <v>6</v>
      </c>
      <c r="W9" s="43">
        <f>COUNTIF('MATRIZ RIESGOS 2020'!$N$41:$N$46,'INFORME RIESGOS'!W$2)</f>
        <v>0</v>
      </c>
      <c r="X9" s="41">
        <f t="shared" si="0"/>
        <v>6</v>
      </c>
    </row>
    <row r="10" spans="1:24" ht="24" customHeight="1" x14ac:dyDescent="0.2">
      <c r="A10" s="38" t="s">
        <v>335</v>
      </c>
      <c r="B10" s="42" t="s">
        <v>336</v>
      </c>
      <c r="C10" s="38">
        <f>COUNTIF('MATRIZ RIESGOS 2020'!$G$33:$G$40,'INFORME RIESGOS'!C$2)</f>
        <v>0</v>
      </c>
      <c r="D10" s="39">
        <f>COUNTIF('MATRIZ RIESGOS 2020'!$G$33:$G$40,'INFORME RIESGOS'!D$2)</f>
        <v>0</v>
      </c>
      <c r="E10" s="39">
        <f>COUNTIF('MATRIZ RIESGOS 2020'!$G$33:$G$40,'INFORME RIESGOS'!E$2)</f>
        <v>0</v>
      </c>
      <c r="F10" s="39">
        <f>COUNTIF('MATRIZ RIESGOS 2020'!$G$33:$G$40,'INFORME RIESGOS'!F$2)</f>
        <v>0</v>
      </c>
      <c r="G10" s="39">
        <f>COUNTIF('MATRIZ RIESGOS 2020'!$G$33:$G$40,'INFORME RIESGOS'!G$2)</f>
        <v>4</v>
      </c>
      <c r="H10" s="39">
        <f>COUNTIF('MATRIZ RIESGOS 2020'!$G$33:$G$40,'INFORME RIESGOS'!H$2)</f>
        <v>0</v>
      </c>
      <c r="I10" s="39">
        <f>COUNTIF('MATRIZ RIESGOS 2020'!$G$33:$G$40,'INFORME RIESGOS'!I$2)</f>
        <v>0</v>
      </c>
      <c r="J10" s="39">
        <f>COUNTIF('MATRIZ RIESGOS 2020'!$G$33:$G$40,'INFORME RIESGOS'!J$2)</f>
        <v>0</v>
      </c>
      <c r="K10" s="39">
        <f>COUNTIF('MATRIZ RIESGOS 2020'!$G$33:$G$40,'INFORME RIESGOS'!K$2)</f>
        <v>0</v>
      </c>
      <c r="L10" s="39">
        <f>COUNTIF('MATRIZ RIESGOS 2020'!$G$33:$G$40,'INFORME RIESGOS'!L$2)</f>
        <v>0</v>
      </c>
      <c r="M10" s="39">
        <f>COUNTIF('MATRIZ RIESGOS 2020'!$G$33:$G$40,'INFORME RIESGOS'!M$2)</f>
        <v>0</v>
      </c>
      <c r="N10" s="39">
        <f>COUNTIF('MATRIZ RIESGOS 2020'!$G$33:$G$40,'INFORME RIESGOS'!N$2)</f>
        <v>4</v>
      </c>
      <c r="O10" s="39">
        <f>COUNTIF('MATRIZ RIESGOS 2020'!$G$33:$G$40,'INFORME RIESGOS'!O$2)</f>
        <v>0</v>
      </c>
      <c r="P10" s="39">
        <f>COUNTIF('MATRIZ RIESGOS 2020'!$G$33:$G$40,'INFORME RIESGOS'!P$2)</f>
        <v>0</v>
      </c>
      <c r="Q10" s="39">
        <f>COUNTIF('MATRIZ RIESGOS 2020'!$G$33:$G$40,'INFORME RIESGOS'!Q$2)</f>
        <v>0</v>
      </c>
      <c r="R10" s="39">
        <f>COUNTIF('MATRIZ RIESGOS 2020'!$G$33:$G$40,'INFORME RIESGOS'!R$2)</f>
        <v>0</v>
      </c>
      <c r="S10" s="43">
        <f>COUNTIF('MATRIZ RIESGOS 2020'!$G$33:$G$40,'INFORME RIESGOS'!S$2)</f>
        <v>0</v>
      </c>
      <c r="T10" s="38">
        <f>COUNTIF('MATRIZ RIESGOS 2020'!$N$33:$N$40,'INFORME RIESGOS'!T$2)</f>
        <v>1</v>
      </c>
      <c r="U10" s="39">
        <f>COUNTIF('MATRIZ RIESGOS 2020'!$N$33:$N$40,'INFORME RIESGOS'!U$2)</f>
        <v>3</v>
      </c>
      <c r="V10" s="39">
        <f>COUNTIF('MATRIZ RIESGOS 2020'!$N$33:$N$40,'INFORME RIESGOS'!V$2)</f>
        <v>4</v>
      </c>
      <c r="W10" s="43">
        <f>COUNTIF('MATRIZ RIESGOS 2020'!$N$33:$N$40,'INFORME RIESGOS'!W$2)</f>
        <v>0</v>
      </c>
      <c r="X10" s="41">
        <f t="shared" si="0"/>
        <v>8</v>
      </c>
    </row>
    <row r="11" spans="1:24" ht="21.75" customHeight="1" x14ac:dyDescent="0.2">
      <c r="A11" s="38" t="s">
        <v>337</v>
      </c>
      <c r="B11" s="42" t="s">
        <v>684</v>
      </c>
      <c r="C11" s="38">
        <f>COUNTIF('MATRIZ RIESGOS 2020'!$G$53:$G$55,'INFORME RIESGOS'!C$2)</f>
        <v>0</v>
      </c>
      <c r="D11" s="39">
        <f>COUNTIF('MATRIZ RIESGOS 2020'!$G$53:$G$55,'INFORME RIESGOS'!D$2)</f>
        <v>0</v>
      </c>
      <c r="E11" s="39">
        <f>COUNTIF('MATRIZ RIESGOS 2020'!$G$53:$G$55,'INFORME RIESGOS'!E$2)</f>
        <v>0</v>
      </c>
      <c r="F11" s="39">
        <f>COUNTIF('MATRIZ RIESGOS 2020'!$G$53:$G$55,'INFORME RIESGOS'!F$2)</f>
        <v>0</v>
      </c>
      <c r="G11" s="39">
        <f>COUNTIF('MATRIZ RIESGOS 2020'!$G$53:$G$55,'INFORME RIESGOS'!G$2)</f>
        <v>0</v>
      </c>
      <c r="H11" s="39">
        <f>COUNTIF('MATRIZ RIESGOS 2020'!$G$53:$G$55,'INFORME RIESGOS'!H$2)</f>
        <v>0</v>
      </c>
      <c r="I11" s="39">
        <f>COUNTIF('MATRIZ RIESGOS 2020'!$G$53:$G$55,'INFORME RIESGOS'!I$2)</f>
        <v>0</v>
      </c>
      <c r="J11" s="39">
        <f>COUNTIF('MATRIZ RIESGOS 2020'!$G$53:$G$55,'INFORME RIESGOS'!J$2)</f>
        <v>0</v>
      </c>
      <c r="K11" s="39">
        <f>COUNTIF('MATRIZ RIESGOS 2020'!$G$53:$G$55,'INFORME RIESGOS'!K$2)</f>
        <v>0</v>
      </c>
      <c r="L11" s="39">
        <f>COUNTIF('MATRIZ RIESGOS 2020'!$G$53:$G$55,'INFORME RIESGOS'!L$2)</f>
        <v>0</v>
      </c>
      <c r="M11" s="39">
        <f>COUNTIF('MATRIZ RIESGOS 2020'!$G$53:$G$55,'INFORME RIESGOS'!M$2)</f>
        <v>0</v>
      </c>
      <c r="N11" s="39">
        <f>COUNTIF('MATRIZ RIESGOS 2020'!$G$53:$G$55,'INFORME RIESGOS'!N$2)</f>
        <v>3</v>
      </c>
      <c r="O11" s="39">
        <f>COUNTIF('MATRIZ RIESGOS 2020'!$G$53:$G$55,'INFORME RIESGOS'!O$2)</f>
        <v>0</v>
      </c>
      <c r="P11" s="39">
        <f>COUNTIF('MATRIZ RIESGOS 2020'!$G$53:$G$55,'INFORME RIESGOS'!P$2)</f>
        <v>0</v>
      </c>
      <c r="Q11" s="39">
        <f>COUNTIF('MATRIZ RIESGOS 2020'!$G$53:$G$55,'INFORME RIESGOS'!Q$2)</f>
        <v>0</v>
      </c>
      <c r="R11" s="39">
        <f>COUNTIF('MATRIZ RIESGOS 2020'!$G$53:$G$55,'INFORME RIESGOS'!R$2)</f>
        <v>0</v>
      </c>
      <c r="S11" s="43">
        <f>COUNTIF('MATRIZ RIESGOS 2020'!$G$53:$G$55,'INFORME RIESGOS'!S$2)</f>
        <v>0</v>
      </c>
      <c r="T11" s="38">
        <f>COUNTIF('MATRIZ RIESGOS 2020'!$N$53:$N$55,'INFORME RIESGOS'!T$2)</f>
        <v>0</v>
      </c>
      <c r="U11" s="39">
        <f>COUNTIF('MATRIZ RIESGOS 2020'!$N$53:$N$55,'INFORME RIESGOS'!U$2)</f>
        <v>1</v>
      </c>
      <c r="V11" s="39">
        <f>COUNTIF('MATRIZ RIESGOS 2020'!$N$53:$N$55,'INFORME RIESGOS'!V$2)</f>
        <v>2</v>
      </c>
      <c r="W11" s="43">
        <f>COUNTIF('MATRIZ RIESGOS 2020'!$N$53:$N$55,'INFORME RIESGOS'!W$2)</f>
        <v>0</v>
      </c>
      <c r="X11" s="41">
        <f t="shared" si="0"/>
        <v>3</v>
      </c>
    </row>
    <row r="12" spans="1:24" ht="24.75" customHeight="1" x14ac:dyDescent="0.2">
      <c r="A12" s="38" t="s">
        <v>338</v>
      </c>
      <c r="B12" s="42" t="s">
        <v>677</v>
      </c>
      <c r="C12" s="38">
        <f>COUNTIF('MATRIZ RIESGOS 2020'!$G$56:$G$61,'INFORME RIESGOS'!C$2)</f>
        <v>0</v>
      </c>
      <c r="D12" s="39">
        <f>COUNTIF('MATRIZ RIESGOS 2020'!$G$56:$G$61,'INFORME RIESGOS'!D$2)</f>
        <v>0</v>
      </c>
      <c r="E12" s="39">
        <f>COUNTIF('MATRIZ RIESGOS 2020'!$G$56:$G$61,'INFORME RIESGOS'!E$2)</f>
        <v>0</v>
      </c>
      <c r="F12" s="39">
        <f>COUNTIF('MATRIZ RIESGOS 2020'!$G$56:$G$61,'INFORME RIESGOS'!F$2)</f>
        <v>0</v>
      </c>
      <c r="G12" s="39">
        <f>COUNTIF('MATRIZ RIESGOS 2020'!$G$56:$G$61,'INFORME RIESGOS'!G$2)</f>
        <v>1</v>
      </c>
      <c r="H12" s="39">
        <f>COUNTIF('MATRIZ RIESGOS 2020'!$G$56:$G$61,'INFORME RIESGOS'!H$2)</f>
        <v>0</v>
      </c>
      <c r="I12" s="39">
        <f>COUNTIF('MATRIZ RIESGOS 2020'!$G$56:$G$61,'INFORME RIESGOS'!I$2)</f>
        <v>0</v>
      </c>
      <c r="J12" s="39">
        <f>COUNTIF('MATRIZ RIESGOS 2020'!$G$56:$G$61,'INFORME RIESGOS'!J$2)</f>
        <v>0</v>
      </c>
      <c r="K12" s="39">
        <f>COUNTIF('MATRIZ RIESGOS 2020'!$G$56:$G$61,'INFORME RIESGOS'!K$2)</f>
        <v>0</v>
      </c>
      <c r="L12" s="39">
        <f>COUNTIF('MATRIZ RIESGOS 2020'!$G$56:$G$61,'INFORME RIESGOS'!L$2)</f>
        <v>1</v>
      </c>
      <c r="M12" s="39">
        <f>COUNTIF('MATRIZ RIESGOS 2020'!$G$56:$G$61,'INFORME RIESGOS'!M$2)</f>
        <v>0</v>
      </c>
      <c r="N12" s="39">
        <f>COUNTIF('MATRIZ RIESGOS 2020'!$G$56:$G$61,'INFORME RIESGOS'!N$2)</f>
        <v>1</v>
      </c>
      <c r="O12" s="39">
        <f>COUNTIF('MATRIZ RIESGOS 2020'!$G$56:$G$61,'INFORME RIESGOS'!O$2)</f>
        <v>0</v>
      </c>
      <c r="P12" s="39">
        <f>COUNTIF('MATRIZ RIESGOS 2020'!$G$56:$G$61,'INFORME RIESGOS'!P$2)</f>
        <v>0</v>
      </c>
      <c r="Q12" s="39">
        <f>COUNTIF('MATRIZ RIESGOS 2020'!$G$56:$G$61,'INFORME RIESGOS'!Q$2)</f>
        <v>0</v>
      </c>
      <c r="R12" s="39">
        <f>COUNTIF('MATRIZ RIESGOS 2020'!$G$56:$G$61,'INFORME RIESGOS'!R$2)</f>
        <v>0</v>
      </c>
      <c r="S12" s="43">
        <f>COUNTIF('MATRIZ RIESGOS 2020'!$G$56:$G$61,'INFORME RIESGOS'!S$2)</f>
        <v>3</v>
      </c>
      <c r="T12" s="38">
        <f>COUNTIF('MATRIZ RIESGOS 2020'!$N$56:$N$61,'INFORME RIESGOS'!T$2)</f>
        <v>0</v>
      </c>
      <c r="U12" s="39">
        <f>COUNTIF('MATRIZ RIESGOS 2020'!$N$56:$N$61,'INFORME RIESGOS'!U$2)</f>
        <v>0</v>
      </c>
      <c r="V12" s="39">
        <f>COUNTIF('MATRIZ RIESGOS 2020'!$N$56:$N$61,'INFORME RIESGOS'!V$2)</f>
        <v>6</v>
      </c>
      <c r="W12" s="43">
        <f>COUNTIF('MATRIZ RIESGOS 2020'!$N$56:$N$61,'INFORME RIESGOS'!W$2)</f>
        <v>0</v>
      </c>
      <c r="X12" s="41">
        <f t="shared" si="0"/>
        <v>6</v>
      </c>
    </row>
    <row r="13" spans="1:24" ht="24" customHeight="1" x14ac:dyDescent="0.2">
      <c r="A13" s="38" t="s">
        <v>339</v>
      </c>
      <c r="B13" s="42" t="s">
        <v>340</v>
      </c>
      <c r="C13" s="38">
        <f>COUNTIF('MATRIZ RIESGOS 2020'!$G$62:$G$67,'INFORME RIESGOS'!C$2)</f>
        <v>0</v>
      </c>
      <c r="D13" s="39">
        <f>COUNTIF('MATRIZ RIESGOS 2020'!$G$62:$G$67,'INFORME RIESGOS'!D$2)</f>
        <v>0</v>
      </c>
      <c r="E13" s="39">
        <f>COUNTIF('MATRIZ RIESGOS 2020'!$G$62:$G$67,'INFORME RIESGOS'!E$2)</f>
        <v>0</v>
      </c>
      <c r="F13" s="39">
        <f>COUNTIF('MATRIZ RIESGOS 2020'!$G$62:$G$67,'INFORME RIESGOS'!F$2)</f>
        <v>0</v>
      </c>
      <c r="G13" s="39">
        <f>COUNTIF('MATRIZ RIESGOS 2020'!$G$62:$G$67,'INFORME RIESGOS'!G$2)</f>
        <v>0</v>
      </c>
      <c r="H13" s="39">
        <f>COUNTIF('MATRIZ RIESGOS 2020'!$G$62:$G$67,'INFORME RIESGOS'!H$2)</f>
        <v>0</v>
      </c>
      <c r="I13" s="39">
        <f>COUNTIF('MATRIZ RIESGOS 2020'!$G$62:$G$67,'INFORME RIESGOS'!I$2)</f>
        <v>0</v>
      </c>
      <c r="J13" s="39">
        <f>COUNTIF('MATRIZ RIESGOS 2020'!$G$62:$G$67,'INFORME RIESGOS'!J$2)</f>
        <v>0</v>
      </c>
      <c r="K13" s="39">
        <f>COUNTIF('MATRIZ RIESGOS 2020'!$G$62:$G$67,'INFORME RIESGOS'!K$2)</f>
        <v>0</v>
      </c>
      <c r="L13" s="39">
        <f>COUNTIF('MATRIZ RIESGOS 2020'!$G$62:$G$67,'INFORME RIESGOS'!L$2)</f>
        <v>0</v>
      </c>
      <c r="M13" s="39">
        <f>COUNTIF('MATRIZ RIESGOS 2020'!$G$62:$G$67,'INFORME RIESGOS'!M$2)</f>
        <v>0</v>
      </c>
      <c r="N13" s="39">
        <f>COUNTIF('MATRIZ RIESGOS 2020'!$G$62:$G$67,'INFORME RIESGOS'!N$2)</f>
        <v>5</v>
      </c>
      <c r="O13" s="39">
        <f>COUNTIF('MATRIZ RIESGOS 2020'!$G$62:$G$67,'INFORME RIESGOS'!O$2)</f>
        <v>0</v>
      </c>
      <c r="P13" s="39">
        <f>COUNTIF('MATRIZ RIESGOS 2020'!$G$62:$G$67,'INFORME RIESGOS'!P$2)</f>
        <v>0</v>
      </c>
      <c r="Q13" s="39">
        <f>COUNTIF('MATRIZ RIESGOS 2020'!$G$62:$G$67,'INFORME RIESGOS'!Q$2)</f>
        <v>0</v>
      </c>
      <c r="R13" s="39">
        <f>COUNTIF('MATRIZ RIESGOS 2020'!$G$62:$G$67,'INFORME RIESGOS'!R$2)</f>
        <v>0</v>
      </c>
      <c r="S13" s="43">
        <f>COUNTIF('MATRIZ RIESGOS 2020'!$G$62:$G$67,'INFORME RIESGOS'!S$2)</f>
        <v>1</v>
      </c>
      <c r="T13" s="38">
        <f>COUNTIF('MATRIZ RIESGOS 2020'!$N$62:$N$67,'INFORME RIESGOS'!T$2)</f>
        <v>0</v>
      </c>
      <c r="U13" s="39">
        <f>COUNTIF('MATRIZ RIESGOS 2020'!$N$62:$N$67,'INFORME RIESGOS'!U$2)</f>
        <v>0</v>
      </c>
      <c r="V13" s="39">
        <f>COUNTIF('MATRIZ RIESGOS 2020'!$N$62:$N$67,'INFORME RIESGOS'!V$2)</f>
        <v>4</v>
      </c>
      <c r="W13" s="43">
        <f>COUNTIF('MATRIZ RIESGOS 2020'!$N$62:$N$67,'INFORME RIESGOS'!W$2)</f>
        <v>2</v>
      </c>
      <c r="X13" s="41">
        <f t="shared" si="0"/>
        <v>6</v>
      </c>
    </row>
    <row r="14" spans="1:24" ht="24" customHeight="1" x14ac:dyDescent="0.2">
      <c r="A14" s="38" t="s">
        <v>341</v>
      </c>
      <c r="B14" s="42" t="s">
        <v>342</v>
      </c>
      <c r="C14" s="38">
        <f>COUNTIF('MATRIZ RIESGOS 2020'!$G$75:$G$76,'INFORME RIESGOS'!C$2)</f>
        <v>0</v>
      </c>
      <c r="D14" s="39">
        <f>COUNTIF('MATRIZ RIESGOS 2020'!$G$75:$G$76,'INFORME RIESGOS'!D$2)</f>
        <v>0</v>
      </c>
      <c r="E14" s="39">
        <f>COUNTIF('MATRIZ RIESGOS 2020'!$G$75:$G$76,'INFORME RIESGOS'!E$2)</f>
        <v>0</v>
      </c>
      <c r="F14" s="39">
        <f>COUNTIF('MATRIZ RIESGOS 2020'!$G$75:$G$76,'INFORME RIESGOS'!F$2)</f>
        <v>0</v>
      </c>
      <c r="G14" s="39">
        <f>COUNTIF('MATRIZ RIESGOS 2020'!$G$75:$G$76,'INFORME RIESGOS'!G$2)</f>
        <v>1</v>
      </c>
      <c r="H14" s="39">
        <f>COUNTIF('MATRIZ RIESGOS 2020'!$G$75:$G$76,'INFORME RIESGOS'!H$2)</f>
        <v>0</v>
      </c>
      <c r="I14" s="39">
        <f>COUNTIF('MATRIZ RIESGOS 2020'!$G$75:$G$76,'INFORME RIESGOS'!I$2)</f>
        <v>0</v>
      </c>
      <c r="J14" s="39">
        <f>COUNTIF('MATRIZ RIESGOS 2020'!$G$75:$G$76,'INFORME RIESGOS'!J$2)</f>
        <v>0</v>
      </c>
      <c r="K14" s="39">
        <f>COUNTIF('MATRIZ RIESGOS 2020'!$G$75:$G$76,'INFORME RIESGOS'!K$2)</f>
        <v>0</v>
      </c>
      <c r="L14" s="39">
        <f>COUNTIF('MATRIZ RIESGOS 2020'!$G$75:$G$76,'INFORME RIESGOS'!L$2)</f>
        <v>0</v>
      </c>
      <c r="M14" s="39">
        <f>COUNTIF('MATRIZ RIESGOS 2020'!$G$75:$G$76,'INFORME RIESGOS'!M$2)</f>
        <v>1</v>
      </c>
      <c r="N14" s="39">
        <f>COUNTIF('MATRIZ RIESGOS 2020'!$G$75:$G$76,'INFORME RIESGOS'!N$2)</f>
        <v>0</v>
      </c>
      <c r="O14" s="39">
        <f>COUNTIF('MATRIZ RIESGOS 2020'!$G$75:$G$76,'INFORME RIESGOS'!O$2)</f>
        <v>0</v>
      </c>
      <c r="P14" s="39">
        <f>COUNTIF('MATRIZ RIESGOS 2020'!$G$75:$G$76,'INFORME RIESGOS'!P$2)</f>
        <v>0</v>
      </c>
      <c r="Q14" s="39">
        <f>COUNTIF('MATRIZ RIESGOS 2020'!$G$75:$G$76,'INFORME RIESGOS'!Q$2)</f>
        <v>0</v>
      </c>
      <c r="R14" s="39">
        <f>COUNTIF('MATRIZ RIESGOS 2020'!$G$75:$G$76,'INFORME RIESGOS'!R$2)</f>
        <v>0</v>
      </c>
      <c r="S14" s="43">
        <f>COUNTIF('MATRIZ RIESGOS 2020'!$G$75:$G$76,'INFORME RIESGOS'!S$2)</f>
        <v>0</v>
      </c>
      <c r="T14" s="38">
        <f>COUNTIF('MATRIZ RIESGOS 2020'!$N$75:$N$76,'INFORME RIESGOS'!T$2)</f>
        <v>0</v>
      </c>
      <c r="U14" s="39">
        <f>COUNTIF('MATRIZ RIESGOS 2020'!$N$75:$N$76,'INFORME RIESGOS'!U$2)</f>
        <v>2</v>
      </c>
      <c r="V14" s="39">
        <f>COUNTIF('MATRIZ RIESGOS 2020'!$N$75:$N$76,'INFORME RIESGOS'!V$2)</f>
        <v>0</v>
      </c>
      <c r="W14" s="43">
        <f>COUNTIF('MATRIZ RIESGOS 2020'!$N$75:$N$76,'INFORME RIESGOS'!W$2)</f>
        <v>0</v>
      </c>
      <c r="X14" s="41">
        <f t="shared" si="0"/>
        <v>2</v>
      </c>
    </row>
    <row r="15" spans="1:24" ht="24" customHeight="1" x14ac:dyDescent="0.2">
      <c r="A15" s="38" t="s">
        <v>343</v>
      </c>
      <c r="B15" s="42" t="s">
        <v>344</v>
      </c>
      <c r="C15" s="38">
        <f>COUNTIF('MATRIZ RIESGOS 2020'!$G$84:$G$92,'INFORME RIESGOS'!C$2)</f>
        <v>0</v>
      </c>
      <c r="D15" s="39">
        <f>COUNTIF('MATRIZ RIESGOS 2020'!$G$84:$G$92,'INFORME RIESGOS'!D$2)</f>
        <v>0</v>
      </c>
      <c r="E15" s="39">
        <f>COUNTIF('MATRIZ RIESGOS 2020'!$G$84:$G$92,'INFORME RIESGOS'!E$2)</f>
        <v>0</v>
      </c>
      <c r="F15" s="39">
        <f>COUNTIF('MATRIZ RIESGOS 2020'!$G$84:$G$92,'INFORME RIESGOS'!F$2)</f>
        <v>0</v>
      </c>
      <c r="G15" s="39">
        <f>COUNTIF('MATRIZ RIESGOS 2020'!$G$84:$G$92,'INFORME RIESGOS'!G$2)</f>
        <v>2</v>
      </c>
      <c r="H15" s="39">
        <f>COUNTIF('MATRIZ RIESGOS 2020'!$G$84:$G$92,'INFORME RIESGOS'!H$2)</f>
        <v>0</v>
      </c>
      <c r="I15" s="39">
        <f>COUNTIF('MATRIZ RIESGOS 2020'!$G$84:$G$92,'INFORME RIESGOS'!I$2)</f>
        <v>0</v>
      </c>
      <c r="J15" s="39">
        <f>COUNTIF('MATRIZ RIESGOS 2020'!$G$84:$G$92,'INFORME RIESGOS'!J$2)</f>
        <v>1</v>
      </c>
      <c r="K15" s="39">
        <f>COUNTIF('MATRIZ RIESGOS 2020'!$G$84:$G$92,'INFORME RIESGOS'!K$2)</f>
        <v>2</v>
      </c>
      <c r="L15" s="39">
        <f>COUNTIF('MATRIZ RIESGOS 2020'!$G$84:$G$92,'INFORME RIESGOS'!L$2)</f>
        <v>0</v>
      </c>
      <c r="M15" s="39">
        <f>COUNTIF('MATRIZ RIESGOS 2020'!$G$84:$G$92,'INFORME RIESGOS'!M$2)</f>
        <v>1</v>
      </c>
      <c r="N15" s="39">
        <f>COUNTIF('MATRIZ RIESGOS 2020'!$G$84:$G$92,'INFORME RIESGOS'!N$2)</f>
        <v>1</v>
      </c>
      <c r="O15" s="39">
        <f>COUNTIF('MATRIZ RIESGOS 2020'!$G$84:$G$92,'INFORME RIESGOS'!O$2)</f>
        <v>0</v>
      </c>
      <c r="P15" s="39">
        <f>COUNTIF('MATRIZ RIESGOS 2020'!$G$84:$G$92,'INFORME RIESGOS'!P$2)</f>
        <v>0</v>
      </c>
      <c r="Q15" s="39">
        <f>COUNTIF('MATRIZ RIESGOS 2020'!$G$84:$G$92,'INFORME RIESGOS'!Q$2)</f>
        <v>0</v>
      </c>
      <c r="R15" s="39">
        <f>COUNTIF('MATRIZ RIESGOS 2020'!$G$84:$G$92,'INFORME RIESGOS'!R$2)</f>
        <v>2</v>
      </c>
      <c r="S15" s="43">
        <f>COUNTIF('MATRIZ RIESGOS 2020'!$G$84:$G$92,'INFORME RIESGOS'!S$2)</f>
        <v>0</v>
      </c>
      <c r="T15" s="38">
        <f>COUNTIF('MATRIZ RIESGOS 2020'!$N$84:$N$92,'INFORME RIESGOS'!T$2)</f>
        <v>3</v>
      </c>
      <c r="U15" s="39">
        <f>COUNTIF('MATRIZ RIESGOS 2020'!$N$84:$N$92,'INFORME RIESGOS'!U$2)</f>
        <v>1</v>
      </c>
      <c r="V15" s="39">
        <f>COUNTIF('MATRIZ RIESGOS 2020'!$N$84:$N$92,'INFORME RIESGOS'!V$2)</f>
        <v>5</v>
      </c>
      <c r="W15" s="43">
        <f>COUNTIF('MATRIZ RIESGOS 2020'!$N$84:$N$92,'INFORME RIESGOS'!W$2)</f>
        <v>0</v>
      </c>
      <c r="X15" s="41">
        <f t="shared" si="0"/>
        <v>9</v>
      </c>
    </row>
    <row r="16" spans="1:24" ht="22.5" customHeight="1" x14ac:dyDescent="0.2">
      <c r="A16" s="38" t="s">
        <v>345</v>
      </c>
      <c r="B16" s="42" t="s">
        <v>346</v>
      </c>
      <c r="C16" s="38">
        <f>COUNTIF('MATRIZ RIESGOS 2020'!$G$47:$G$52,'INFORME RIESGOS'!C$2)</f>
        <v>0</v>
      </c>
      <c r="D16" s="39">
        <f>COUNTIF('MATRIZ RIESGOS 2020'!$G$47:$G$52,'INFORME RIESGOS'!D$2)</f>
        <v>0</v>
      </c>
      <c r="E16" s="39">
        <f>COUNTIF('MATRIZ RIESGOS 2020'!$G$47:$G$52,'INFORME RIESGOS'!E$2)</f>
        <v>0</v>
      </c>
      <c r="F16" s="39">
        <f>COUNTIF('MATRIZ RIESGOS 2020'!$G$47:$G$52,'INFORME RIESGOS'!F$2)</f>
        <v>0</v>
      </c>
      <c r="G16" s="39">
        <f>COUNTIF('MATRIZ RIESGOS 2020'!$G$47:$G$52,'INFORME RIESGOS'!G$2)</f>
        <v>4</v>
      </c>
      <c r="H16" s="39">
        <f>COUNTIF('MATRIZ RIESGOS 2020'!$G$47:$G$52,'INFORME RIESGOS'!H$2)</f>
        <v>0</v>
      </c>
      <c r="I16" s="39">
        <f>COUNTIF('MATRIZ RIESGOS 2020'!$G$47:$G$52,'INFORME RIESGOS'!I$2)</f>
        <v>0</v>
      </c>
      <c r="J16" s="39">
        <f>COUNTIF('MATRIZ RIESGOS 2020'!$G$47:$G$52,'INFORME RIESGOS'!J$2)</f>
        <v>0</v>
      </c>
      <c r="K16" s="39">
        <f>COUNTIF('MATRIZ RIESGOS 2020'!$G$47:$G$52,'INFORME RIESGOS'!K$2)</f>
        <v>2</v>
      </c>
      <c r="L16" s="39">
        <f>COUNTIF('MATRIZ RIESGOS 2020'!$G$47:$G$52,'INFORME RIESGOS'!L$2)</f>
        <v>0</v>
      </c>
      <c r="M16" s="39">
        <f>COUNTIF('MATRIZ RIESGOS 2020'!$G$47:$G$52,'INFORME RIESGOS'!M$2)</f>
        <v>0</v>
      </c>
      <c r="N16" s="39">
        <f>COUNTIF('MATRIZ RIESGOS 2020'!$G$47:$G$52,'INFORME RIESGOS'!N$2)</f>
        <v>0</v>
      </c>
      <c r="O16" s="39">
        <f>COUNTIF('MATRIZ RIESGOS 2020'!$G$47:$G$52,'INFORME RIESGOS'!O$2)</f>
        <v>0</v>
      </c>
      <c r="P16" s="39">
        <f>COUNTIF('MATRIZ RIESGOS 2020'!$G$47:$G$52,'INFORME RIESGOS'!P$2)</f>
        <v>0</v>
      </c>
      <c r="Q16" s="39">
        <f>COUNTIF('MATRIZ RIESGOS 2020'!$G$47:$G$52,'INFORME RIESGOS'!Q$2)</f>
        <v>0</v>
      </c>
      <c r="R16" s="39">
        <f>COUNTIF('MATRIZ RIESGOS 2020'!$G$47:$G$52,'INFORME RIESGOS'!R$2)</f>
        <v>0</v>
      </c>
      <c r="S16" s="43">
        <f>COUNTIF('MATRIZ RIESGOS 2020'!$G$47:$G$52,'INFORME RIESGOS'!S$2)</f>
        <v>0</v>
      </c>
      <c r="T16" s="38">
        <f>COUNTIF('MATRIZ RIESGOS 2020'!$N$47:$N$52,'INFORME RIESGOS'!T$2)</f>
        <v>0</v>
      </c>
      <c r="U16" s="39">
        <f>COUNTIF('MATRIZ RIESGOS 2020'!$N$47:$N$52,'INFORME RIESGOS'!U$2)</f>
        <v>0</v>
      </c>
      <c r="V16" s="39">
        <f>COUNTIF('MATRIZ RIESGOS 2020'!$N$47:$N$52,'INFORME RIESGOS'!V$2)</f>
        <v>6</v>
      </c>
      <c r="W16" s="43">
        <f>COUNTIF('MATRIZ RIESGOS 2020'!$N$47:$N$52,'INFORME RIESGOS'!W$2)</f>
        <v>0</v>
      </c>
      <c r="X16" s="41">
        <f t="shared" si="0"/>
        <v>6</v>
      </c>
    </row>
    <row r="17" spans="1:24" ht="21" customHeight="1" x14ac:dyDescent="0.2">
      <c r="A17" s="38" t="s">
        <v>347</v>
      </c>
      <c r="B17" s="42" t="s">
        <v>348</v>
      </c>
      <c r="C17" s="38">
        <f>COUNTIF('MATRIZ RIESGOS 2020'!$G$68:$G$74,'INFORME RIESGOS'!C$2)</f>
        <v>0</v>
      </c>
      <c r="D17" s="39">
        <f>COUNTIF('MATRIZ RIESGOS 2020'!$G$68:$G$74,'INFORME RIESGOS'!D$2)</f>
        <v>0</v>
      </c>
      <c r="E17" s="39">
        <f>COUNTIF('MATRIZ RIESGOS 2020'!$G$68:$G$74,'INFORME RIESGOS'!E$2)</f>
        <v>0</v>
      </c>
      <c r="F17" s="39">
        <f>COUNTIF('MATRIZ RIESGOS 2020'!$G$68:$G$74,'INFORME RIESGOS'!F$2)</f>
        <v>0</v>
      </c>
      <c r="G17" s="39">
        <f>COUNTIF('MATRIZ RIESGOS 2020'!$G$68:$G$74,'INFORME RIESGOS'!G$2)</f>
        <v>2</v>
      </c>
      <c r="H17" s="39">
        <f>COUNTIF('MATRIZ RIESGOS 2020'!$G$68:$G$74,'INFORME RIESGOS'!H$2)</f>
        <v>0</v>
      </c>
      <c r="I17" s="39">
        <f>COUNTIF('MATRIZ RIESGOS 2020'!$G$68:$G$74,'INFORME RIESGOS'!I$2)</f>
        <v>0</v>
      </c>
      <c r="J17" s="39">
        <f>COUNTIF('MATRIZ RIESGOS 2020'!$G$68:$G$74,'INFORME RIESGOS'!J$2)</f>
        <v>0</v>
      </c>
      <c r="K17" s="39">
        <f>COUNTIF('MATRIZ RIESGOS 2020'!$G$68:$G$74,'INFORME RIESGOS'!K$2)</f>
        <v>0</v>
      </c>
      <c r="L17" s="39">
        <f>COUNTIF('MATRIZ RIESGOS 2020'!$G$68:$G$74,'INFORME RIESGOS'!L$2)</f>
        <v>0</v>
      </c>
      <c r="M17" s="39">
        <f>COUNTIF('MATRIZ RIESGOS 2020'!$G$68:$G$74,'INFORME RIESGOS'!M$2)</f>
        <v>5</v>
      </c>
      <c r="N17" s="39">
        <f>COUNTIF('MATRIZ RIESGOS 2020'!$G$68:$G$74,'INFORME RIESGOS'!N$2)</f>
        <v>0</v>
      </c>
      <c r="O17" s="39">
        <f>COUNTIF('MATRIZ RIESGOS 2020'!$G$68:$G$74,'INFORME RIESGOS'!O$2)</f>
        <v>0</v>
      </c>
      <c r="P17" s="39">
        <f>COUNTIF('MATRIZ RIESGOS 2020'!$G$68:$G$74,'INFORME RIESGOS'!P$2)</f>
        <v>0</v>
      </c>
      <c r="Q17" s="39">
        <f>COUNTIF('MATRIZ RIESGOS 2020'!$G$68:$G$74,'INFORME RIESGOS'!Q$2)</f>
        <v>0</v>
      </c>
      <c r="R17" s="39">
        <f>COUNTIF('MATRIZ RIESGOS 2020'!$G$68:$G$74,'INFORME RIESGOS'!R$2)</f>
        <v>0</v>
      </c>
      <c r="S17" s="43">
        <f>COUNTIF('MATRIZ RIESGOS 2020'!$G$68:$G$74,'INFORME RIESGOS'!S$2)</f>
        <v>0</v>
      </c>
      <c r="T17" s="38">
        <f>COUNTIF('MATRIZ RIESGOS 2020'!$N$68:$N$74,'INFORME RIESGOS'!T$2)</f>
        <v>0</v>
      </c>
      <c r="U17" s="39">
        <f>COUNTIF('MATRIZ RIESGOS 2020'!$N$68:$N$74,'INFORME RIESGOS'!U$2)</f>
        <v>0</v>
      </c>
      <c r="V17" s="39">
        <f>COUNTIF('MATRIZ RIESGOS 2020'!$N$68:$N$74,'INFORME RIESGOS'!V$2)</f>
        <v>6</v>
      </c>
      <c r="W17" s="43">
        <f>COUNTIF('MATRIZ RIESGOS 2020'!$N$68:$N$74,'INFORME RIESGOS'!W$2)</f>
        <v>1</v>
      </c>
      <c r="X17" s="41">
        <f t="shared" si="0"/>
        <v>7</v>
      </c>
    </row>
    <row r="18" spans="1:24" ht="24" customHeight="1" x14ac:dyDescent="0.2">
      <c r="A18" s="38" t="s">
        <v>349</v>
      </c>
      <c r="B18" s="42" t="s">
        <v>350</v>
      </c>
      <c r="C18" s="38">
        <f>COUNTIF('MATRIZ RIESGOS 2020'!$G$77:$G$79,'INFORME RIESGOS'!C$2)</f>
        <v>0</v>
      </c>
      <c r="D18" s="39">
        <f>COUNTIF('MATRIZ RIESGOS 2020'!$G$77:$G$79,'INFORME RIESGOS'!D$2)</f>
        <v>0</v>
      </c>
      <c r="E18" s="39">
        <f>COUNTIF('MATRIZ RIESGOS 2020'!$G$77:$G$79,'INFORME RIESGOS'!E$2)</f>
        <v>0</v>
      </c>
      <c r="F18" s="39">
        <f>COUNTIF('MATRIZ RIESGOS 2020'!$G$77:$G$79,'INFORME RIESGOS'!F$2)</f>
        <v>0</v>
      </c>
      <c r="G18" s="39">
        <f>COUNTIF('MATRIZ RIESGOS 2020'!$G$77:$G$79,'INFORME RIESGOS'!G$2)</f>
        <v>1</v>
      </c>
      <c r="H18" s="39">
        <f>COUNTIF('MATRIZ RIESGOS 2020'!$G$77:$G$79,'INFORME RIESGOS'!H$2)</f>
        <v>0</v>
      </c>
      <c r="I18" s="39">
        <f>COUNTIF('MATRIZ RIESGOS 2020'!$G$77:$G$79,'INFORME RIESGOS'!I$2)</f>
        <v>0</v>
      </c>
      <c r="J18" s="39">
        <f>COUNTIF('MATRIZ RIESGOS 2020'!$G$77:$G$79,'INFORME RIESGOS'!J$2)</f>
        <v>0</v>
      </c>
      <c r="K18" s="39">
        <f>COUNTIF('MATRIZ RIESGOS 2020'!$G$77:$G$79,'INFORME RIESGOS'!K$2)</f>
        <v>0</v>
      </c>
      <c r="L18" s="39">
        <f>COUNTIF('MATRIZ RIESGOS 2020'!$G$77:$G$79,'INFORME RIESGOS'!L$2)</f>
        <v>0</v>
      </c>
      <c r="M18" s="39">
        <f>COUNTIF('MATRIZ RIESGOS 2020'!$G$77:$G$79,'INFORME RIESGOS'!M$2)</f>
        <v>1</v>
      </c>
      <c r="N18" s="39">
        <f>COUNTIF('MATRIZ RIESGOS 2020'!$G$77:$G$79,'INFORME RIESGOS'!N$2)</f>
        <v>1</v>
      </c>
      <c r="O18" s="39">
        <f>COUNTIF('MATRIZ RIESGOS 2020'!$G$77:$G$79,'INFORME RIESGOS'!O$2)</f>
        <v>0</v>
      </c>
      <c r="P18" s="39">
        <f>COUNTIF('MATRIZ RIESGOS 2020'!$G$77:$G$79,'INFORME RIESGOS'!P$2)</f>
        <v>0</v>
      </c>
      <c r="Q18" s="39">
        <f>COUNTIF('MATRIZ RIESGOS 2020'!$G$77:$G$79,'INFORME RIESGOS'!Q$2)</f>
        <v>0</v>
      </c>
      <c r="R18" s="39">
        <f>COUNTIF('MATRIZ RIESGOS 2020'!$G$77:$G$79,'INFORME RIESGOS'!R$2)</f>
        <v>0</v>
      </c>
      <c r="S18" s="43">
        <f>COUNTIF('MATRIZ RIESGOS 2020'!$G$77:$G$79,'INFORME RIESGOS'!S$2)</f>
        <v>0</v>
      </c>
      <c r="T18" s="38">
        <f>COUNTIF('MATRIZ RIESGOS 2020'!$N$77:$N$79,'INFORME RIESGOS'!T$2)</f>
        <v>0</v>
      </c>
      <c r="U18" s="39">
        <f>COUNTIF('MATRIZ RIESGOS 2020'!$N$77:$N$79,'INFORME RIESGOS'!U$2)</f>
        <v>2</v>
      </c>
      <c r="V18" s="39">
        <f>COUNTIF('MATRIZ RIESGOS 2020'!$N$77:$N$79,'INFORME RIESGOS'!V$2)</f>
        <v>1</v>
      </c>
      <c r="W18" s="43">
        <f>COUNTIF('MATRIZ RIESGOS 2020'!$N$77:$N$79,'INFORME RIESGOS'!W$2)</f>
        <v>0</v>
      </c>
      <c r="X18" s="41">
        <f t="shared" si="0"/>
        <v>3</v>
      </c>
    </row>
    <row r="19" spans="1:24" ht="21" customHeight="1" x14ac:dyDescent="0.2">
      <c r="A19" s="38" t="s">
        <v>351</v>
      </c>
      <c r="B19" s="42" t="s">
        <v>352</v>
      </c>
      <c r="C19" s="38">
        <f>COUNTIF('MATRIZ RIESGOS 2020'!$G$80:$G$83,'INFORME RIESGOS'!C$2)</f>
        <v>0</v>
      </c>
      <c r="D19" s="39">
        <f>COUNTIF('MATRIZ RIESGOS 2020'!$G$80:$G$83,'INFORME RIESGOS'!D$2)</f>
        <v>0</v>
      </c>
      <c r="E19" s="39">
        <f>COUNTIF('MATRIZ RIESGOS 2020'!$G$80:$G$83,'INFORME RIESGOS'!E$2)</f>
        <v>0</v>
      </c>
      <c r="F19" s="39">
        <f>COUNTIF('MATRIZ RIESGOS 2020'!$G$80:$G$83,'INFORME RIESGOS'!F$2)</f>
        <v>0</v>
      </c>
      <c r="G19" s="39">
        <f>COUNTIF('MATRIZ RIESGOS 2020'!$G$80:$G$83,'INFORME RIESGOS'!G$2)</f>
        <v>2</v>
      </c>
      <c r="H19" s="39">
        <f>COUNTIF('MATRIZ RIESGOS 2020'!$G$80:$G$83,'INFORME RIESGOS'!H$2)</f>
        <v>0</v>
      </c>
      <c r="I19" s="39">
        <f>COUNTIF('MATRIZ RIESGOS 2020'!$G$80:$G$83,'INFORME RIESGOS'!I$2)</f>
        <v>0</v>
      </c>
      <c r="J19" s="39">
        <f>COUNTIF('MATRIZ RIESGOS 2020'!$G$80:$G$83,'INFORME RIESGOS'!J$2)</f>
        <v>0</v>
      </c>
      <c r="K19" s="39">
        <f>COUNTIF('MATRIZ RIESGOS 2020'!$G$80:$G$83,'INFORME RIESGOS'!K$2)</f>
        <v>0</v>
      </c>
      <c r="L19" s="39">
        <f>COUNTIF('MATRIZ RIESGOS 2020'!$G$80:$G$83,'INFORME RIESGOS'!L$2)</f>
        <v>0</v>
      </c>
      <c r="M19" s="39">
        <f>COUNTIF('MATRIZ RIESGOS 2020'!$G$80:$G$83,'INFORME RIESGOS'!M$2)</f>
        <v>0</v>
      </c>
      <c r="N19" s="39">
        <f>COUNTIF('MATRIZ RIESGOS 2020'!$G$80:$G$83,'INFORME RIESGOS'!N$2)</f>
        <v>2</v>
      </c>
      <c r="O19" s="39">
        <f>COUNTIF('MATRIZ RIESGOS 2020'!$G$80:$G$83,'INFORME RIESGOS'!O$2)</f>
        <v>0</v>
      </c>
      <c r="P19" s="39">
        <f>COUNTIF('MATRIZ RIESGOS 2020'!$G$80:$G$83,'INFORME RIESGOS'!P$2)</f>
        <v>0</v>
      </c>
      <c r="Q19" s="39">
        <f>COUNTIF('MATRIZ RIESGOS 2020'!$G$80:$G$83,'INFORME RIESGOS'!Q$2)</f>
        <v>0</v>
      </c>
      <c r="R19" s="39">
        <f>COUNTIF('MATRIZ RIESGOS 2020'!$G$80:$G$83,'INFORME RIESGOS'!R$2)</f>
        <v>0</v>
      </c>
      <c r="S19" s="43">
        <f>COUNTIF('MATRIZ RIESGOS 2020'!$G$80:$G$83,'INFORME RIESGOS'!S$2)</f>
        <v>0</v>
      </c>
      <c r="T19" s="38">
        <f>COUNTIF('MATRIZ RIESGOS 2020'!$N$80:$N$83,'INFORME RIESGOS'!T$2)</f>
        <v>0</v>
      </c>
      <c r="U19" s="39">
        <f>COUNTIF('MATRIZ RIESGOS 2020'!$N$80:$N$83,'INFORME RIESGOS'!U$2)</f>
        <v>0</v>
      </c>
      <c r="V19" s="39">
        <f>COUNTIF('MATRIZ RIESGOS 2020'!$N$80:$N$83,'INFORME RIESGOS'!V$2)</f>
        <v>4</v>
      </c>
      <c r="W19" s="43">
        <f>COUNTIF('MATRIZ RIESGOS 2020'!$N$80:$N$83,'INFORME RIESGOS'!W$2)</f>
        <v>0</v>
      </c>
      <c r="X19" s="41">
        <f t="shared" si="0"/>
        <v>4</v>
      </c>
    </row>
    <row r="20" spans="1:24" ht="36.75" customHeight="1" x14ac:dyDescent="0.2">
      <c r="A20" s="38" t="s">
        <v>353</v>
      </c>
      <c r="B20" s="40" t="s">
        <v>354</v>
      </c>
      <c r="C20" s="38">
        <f>COUNTIF('MATRIZ RIESGOS 2020'!$G$93:$G$96,'INFORME RIESGOS'!C$2)</f>
        <v>0</v>
      </c>
      <c r="D20" s="39">
        <f>COUNTIF('MATRIZ RIESGOS 2020'!$G$93:$G$96,'INFORME RIESGOS'!D$2)</f>
        <v>0</v>
      </c>
      <c r="E20" s="39">
        <f>COUNTIF('MATRIZ RIESGOS 2020'!$G$93:$G$96,'INFORME RIESGOS'!E$2)</f>
        <v>0</v>
      </c>
      <c r="F20" s="39">
        <f>COUNTIF('MATRIZ RIESGOS 2020'!$G$93:$G$96,'INFORME RIESGOS'!F$2)</f>
        <v>0</v>
      </c>
      <c r="G20" s="39">
        <f>COUNTIF('MATRIZ RIESGOS 2020'!$G$93:$G$96,'INFORME RIESGOS'!G$2)</f>
        <v>1</v>
      </c>
      <c r="H20" s="39">
        <f>COUNTIF('MATRIZ RIESGOS 2020'!$G$93:$G$96,'INFORME RIESGOS'!H$2)</f>
        <v>0</v>
      </c>
      <c r="I20" s="39">
        <f>COUNTIF('MATRIZ RIESGOS 2020'!$G$93:$G$96,'INFORME RIESGOS'!I$2)</f>
        <v>0</v>
      </c>
      <c r="J20" s="39">
        <f>COUNTIF('MATRIZ RIESGOS 2020'!$G$93:$G$96,'INFORME RIESGOS'!J$2)</f>
        <v>2</v>
      </c>
      <c r="K20" s="39">
        <f>COUNTIF('MATRIZ RIESGOS 2020'!$G$93:$G$96,'INFORME RIESGOS'!K$2)</f>
        <v>0</v>
      </c>
      <c r="L20" s="39">
        <f>COUNTIF('MATRIZ RIESGOS 2020'!$G$93:$G$96,'INFORME RIESGOS'!L$2)</f>
        <v>0</v>
      </c>
      <c r="M20" s="39">
        <f>COUNTIF('MATRIZ RIESGOS 2020'!$G$93:$G$96,'INFORME RIESGOS'!M$2)</f>
        <v>1</v>
      </c>
      <c r="N20" s="39">
        <f>COUNTIF('MATRIZ RIESGOS 2020'!$G$93:$G$96,'INFORME RIESGOS'!N$2)</f>
        <v>0</v>
      </c>
      <c r="O20" s="39">
        <f>COUNTIF('MATRIZ RIESGOS 2020'!$G$93:$G$96,'INFORME RIESGOS'!O$2)</f>
        <v>0</v>
      </c>
      <c r="P20" s="39">
        <f>COUNTIF('MATRIZ RIESGOS 2020'!$G$93:$G$96,'INFORME RIESGOS'!P$2)</f>
        <v>0</v>
      </c>
      <c r="Q20" s="39">
        <f>COUNTIF('MATRIZ RIESGOS 2020'!$G$93:$G$96,'INFORME RIESGOS'!Q$2)</f>
        <v>0</v>
      </c>
      <c r="R20" s="39">
        <f>COUNTIF('MATRIZ RIESGOS 2020'!$G$93:$G$96,'INFORME RIESGOS'!R$2)</f>
        <v>0</v>
      </c>
      <c r="S20" s="43">
        <f>COUNTIF('MATRIZ RIESGOS 2020'!$G$93:$G$96,'INFORME RIESGOS'!S$2)</f>
        <v>0</v>
      </c>
      <c r="T20" s="38">
        <f>COUNTIF('MATRIZ RIESGOS 2020'!$N$93:$N$96,'INFORME RIESGOS'!T$2)</f>
        <v>0</v>
      </c>
      <c r="U20" s="39">
        <f>COUNTIF('MATRIZ RIESGOS 2020'!$N$93:$N$96,'INFORME RIESGOS'!U$2)</f>
        <v>0</v>
      </c>
      <c r="V20" s="39">
        <f>COUNTIF('MATRIZ RIESGOS 2020'!$N$93:$N$96,'INFORME RIESGOS'!V$2)</f>
        <v>3</v>
      </c>
      <c r="W20" s="43">
        <f>COUNTIF('MATRIZ RIESGOS 2020'!$N$93:$N$96,'INFORME RIESGOS'!W$2)</f>
        <v>1</v>
      </c>
      <c r="X20" s="41">
        <f t="shared" si="0"/>
        <v>4</v>
      </c>
    </row>
    <row r="21" spans="1:24" ht="21" customHeight="1" thickBot="1" x14ac:dyDescent="0.3">
      <c r="A21" s="292" t="s">
        <v>355</v>
      </c>
      <c r="B21" s="293"/>
      <c r="C21" s="46">
        <f t="shared" ref="C21:X21" si="1">SUM(C3:C20)</f>
        <v>0</v>
      </c>
      <c r="D21" s="44">
        <f t="shared" si="1"/>
        <v>0</v>
      </c>
      <c r="E21" s="44">
        <f t="shared" si="1"/>
        <v>0</v>
      </c>
      <c r="F21" s="44">
        <f t="shared" si="1"/>
        <v>0</v>
      </c>
      <c r="G21" s="44">
        <f t="shared" si="1"/>
        <v>25</v>
      </c>
      <c r="H21" s="44">
        <f t="shared" si="1"/>
        <v>0</v>
      </c>
      <c r="I21" s="44">
        <f t="shared" si="1"/>
        <v>0</v>
      </c>
      <c r="J21" s="44">
        <f t="shared" si="1"/>
        <v>20</v>
      </c>
      <c r="K21" s="44">
        <f t="shared" si="1"/>
        <v>4</v>
      </c>
      <c r="L21" s="44">
        <f t="shared" si="1"/>
        <v>1</v>
      </c>
      <c r="M21" s="44">
        <f t="shared" si="1"/>
        <v>9</v>
      </c>
      <c r="N21" s="44">
        <f t="shared" si="1"/>
        <v>26</v>
      </c>
      <c r="O21" s="44">
        <f t="shared" si="1"/>
        <v>0</v>
      </c>
      <c r="P21" s="44">
        <f t="shared" si="1"/>
        <v>0</v>
      </c>
      <c r="Q21" s="44">
        <f t="shared" si="1"/>
        <v>0</v>
      </c>
      <c r="R21" s="44">
        <f t="shared" si="1"/>
        <v>2</v>
      </c>
      <c r="S21" s="45">
        <f t="shared" si="1"/>
        <v>4</v>
      </c>
      <c r="T21" s="46">
        <f t="shared" si="1"/>
        <v>4</v>
      </c>
      <c r="U21" s="44">
        <f t="shared" si="1"/>
        <v>16</v>
      </c>
      <c r="V21" s="44">
        <f t="shared" si="1"/>
        <v>66</v>
      </c>
      <c r="W21" s="45">
        <f t="shared" si="1"/>
        <v>5</v>
      </c>
      <c r="X21" s="66">
        <f t="shared" si="1"/>
        <v>91</v>
      </c>
    </row>
    <row r="25" spans="1:24" x14ac:dyDescent="0.2">
      <c r="K25" s="54"/>
      <c r="L25" s="54"/>
    </row>
    <row r="26" spans="1:24" ht="24" customHeight="1" x14ac:dyDescent="0.2">
      <c r="A26" s="259" t="s">
        <v>57</v>
      </c>
      <c r="B26" s="260"/>
      <c r="C26" s="260"/>
      <c r="D26" s="260"/>
      <c r="E26" s="260"/>
      <c r="F26" s="260"/>
      <c r="G26" s="260"/>
      <c r="H26" s="260"/>
      <c r="I26" s="260"/>
      <c r="J26" s="260"/>
      <c r="K26" s="260"/>
      <c r="L26" s="55"/>
    </row>
    <row r="27" spans="1:24" ht="39" customHeight="1" x14ac:dyDescent="0.2">
      <c r="A27" s="47" t="s">
        <v>115</v>
      </c>
      <c r="B27" s="48"/>
      <c r="C27" s="294" t="s">
        <v>116</v>
      </c>
      <c r="D27" s="294"/>
      <c r="E27" s="294"/>
      <c r="F27" s="53" t="s">
        <v>117</v>
      </c>
      <c r="G27" s="53" t="s">
        <v>303</v>
      </c>
      <c r="H27" s="128" t="s">
        <v>356</v>
      </c>
      <c r="I27" s="128" t="s">
        <v>357</v>
      </c>
      <c r="J27" s="128" t="s">
        <v>687</v>
      </c>
      <c r="K27" s="128" t="s">
        <v>688</v>
      </c>
      <c r="L27" s="55"/>
    </row>
    <row r="28" spans="1:24" ht="131.25" customHeight="1" x14ac:dyDescent="0.2">
      <c r="A28" s="49" t="s">
        <v>118</v>
      </c>
      <c r="B28" s="49"/>
      <c r="C28" s="283" t="s">
        <v>119</v>
      </c>
      <c r="D28" s="283"/>
      <c r="E28" s="283"/>
      <c r="F28" s="50" t="s">
        <v>120</v>
      </c>
      <c r="G28" s="51">
        <f>COUNTIFS('MATRIZ RIESGOS 2020'!$G$6:$G$96,'INFORME RIESGOS'!G$27,'MATRIZ RIESGOS 2020'!$N$6:$N$96,"BAJA")</f>
        <v>1</v>
      </c>
      <c r="H28" s="51">
        <f>COUNTIFS('MATRIZ RIESGOS 2020'!$N$6:$N$28,"BAJA")</f>
        <v>0</v>
      </c>
      <c r="I28" s="51">
        <f>COUNTIFS('MATRIZ RIESGOS 2020'!$N$29:$N$46,"BAJA")</f>
        <v>1</v>
      </c>
      <c r="J28" s="51">
        <f>COUNTIFS('MATRIZ RIESGOS 2020'!$N$47:$N$92,"BAJA")</f>
        <v>3</v>
      </c>
      <c r="K28" s="51">
        <f>COUNTIFS('MATRIZ RIESGOS 2020'!$N93:$N$96,"BAJA")</f>
        <v>0</v>
      </c>
      <c r="L28" s="56"/>
    </row>
    <row r="29" spans="1:24" ht="149.25" customHeight="1" x14ac:dyDescent="0.2">
      <c r="A29" s="49" t="s">
        <v>121</v>
      </c>
      <c r="B29" s="49"/>
      <c r="C29" s="284" t="s">
        <v>122</v>
      </c>
      <c r="D29" s="284"/>
      <c r="E29" s="284"/>
      <c r="F29" s="50" t="s">
        <v>123</v>
      </c>
      <c r="G29" s="51">
        <f>COUNTIFS('MATRIZ RIESGOS 2020'!$G$6:$G$96,'INFORME RIESGOS'!G$27,'MATRIZ RIESGOS 2020'!$N$6:$N$96,"MODERADA")</f>
        <v>4</v>
      </c>
      <c r="H29" s="51">
        <f>COUNTIFS('MATRIZ RIESGOS 2020'!$N$6:$N$28,"MODERADA")</f>
        <v>6</v>
      </c>
      <c r="I29" s="51">
        <f>COUNTIFS('MATRIZ RIESGOS 2020'!$N$29:$N$46,"MODERADA")</f>
        <v>4</v>
      </c>
      <c r="J29" s="51">
        <f>COUNTIFS('MATRIZ RIESGOS 2020'!$N$47:$N$92,"MODERADA")</f>
        <v>6</v>
      </c>
      <c r="K29" s="51">
        <f>COUNTIFS('MATRIZ RIESGOS 2020'!$N93:$N$96,"MODERADA")</f>
        <v>0</v>
      </c>
      <c r="L29" s="52"/>
    </row>
    <row r="30" spans="1:24" ht="103.5" customHeight="1" x14ac:dyDescent="0.2">
      <c r="A30" s="49" t="s">
        <v>124</v>
      </c>
      <c r="B30" s="49"/>
      <c r="C30" s="285" t="s">
        <v>125</v>
      </c>
      <c r="D30" s="285"/>
      <c r="E30" s="285"/>
      <c r="F30" s="50" t="s">
        <v>126</v>
      </c>
      <c r="G30" s="51">
        <f>COUNTIFS('MATRIZ RIESGOS 2020'!$G$6:$G$96,'INFORME RIESGOS'!G$27,'MATRIZ RIESGOS 2020'!$N$6:$N$96,"ALTA")</f>
        <v>19</v>
      </c>
      <c r="H30" s="51">
        <f>COUNTIFS('MATRIZ RIESGOS 2020'!$N$6:$N$28,"ALTA")</f>
        <v>16</v>
      </c>
      <c r="I30" s="51">
        <f>COUNTIFS('MATRIZ RIESGOS 2020'!$N$29:$N$46,"ALTA")</f>
        <v>13</v>
      </c>
      <c r="J30" s="51">
        <f>COUNTIFS('MATRIZ RIESGOS 2020'!$N$47:$N$92,"ALTA")</f>
        <v>34</v>
      </c>
      <c r="K30" s="51">
        <f>COUNTIFS('MATRIZ RIESGOS 2020'!$N93:$N$96,"ALTA")</f>
        <v>3</v>
      </c>
      <c r="L30" s="52"/>
    </row>
    <row r="31" spans="1:24" ht="162.75" customHeight="1" x14ac:dyDescent="0.2">
      <c r="A31" s="49" t="s">
        <v>127</v>
      </c>
      <c r="B31" s="49"/>
      <c r="C31" s="286" t="s">
        <v>128</v>
      </c>
      <c r="D31" s="286"/>
      <c r="E31" s="286"/>
      <c r="F31" s="50" t="s">
        <v>129</v>
      </c>
      <c r="G31" s="51">
        <f>COUNTIFS('MATRIZ RIESGOS 2020'!$G$6:$G$96,'INFORME RIESGOS'!G$27,'MATRIZ RIESGOS 2020'!$N$6:$N$96,"EXTREMA")</f>
        <v>1</v>
      </c>
      <c r="H31" s="51">
        <f>COUNTIFS('MATRIZ RIESGOS 2020'!$N$6:$N$28,"EXTREMA")</f>
        <v>1</v>
      </c>
      <c r="I31" s="51">
        <f>COUNTIFS('MATRIZ RIESGOS 2020'!$N$29:$N$46,"EXTREMA")</f>
        <v>0</v>
      </c>
      <c r="J31" s="51">
        <f>COUNTIFS('MATRIZ RIESGOS 2020'!$N$47:$N$92,"EXTREMA")</f>
        <v>3</v>
      </c>
      <c r="K31" s="51">
        <f>COUNTIFS('MATRIZ RIESGOS 2020'!$N93:$N$96,"EXTREMA")</f>
        <v>1</v>
      </c>
      <c r="L31" s="52"/>
    </row>
    <row r="35" spans="1:22" ht="26.25" x14ac:dyDescent="0.4">
      <c r="A35" s="57" t="s">
        <v>358</v>
      </c>
      <c r="B35" s="58"/>
      <c r="C35" s="58"/>
      <c r="D35" s="58"/>
      <c r="E35" s="58"/>
      <c r="F35" s="58"/>
      <c r="G35" s="58"/>
      <c r="H35" s="58"/>
      <c r="I35" s="58"/>
      <c r="J35" s="58"/>
      <c r="K35" s="59"/>
    </row>
    <row r="36" spans="1:22" ht="26.25" x14ac:dyDescent="0.2">
      <c r="A36" s="277"/>
      <c r="B36" s="278"/>
      <c r="C36" s="60" t="s">
        <v>89</v>
      </c>
      <c r="D36" s="61"/>
      <c r="E36" s="61"/>
      <c r="F36" s="61"/>
      <c r="G36" s="61"/>
      <c r="H36" s="61"/>
      <c r="I36" s="61"/>
      <c r="J36" s="61"/>
      <c r="K36" s="62"/>
    </row>
    <row r="37" spans="1:22" ht="26.25" x14ac:dyDescent="0.2">
      <c r="A37" s="277" t="s">
        <v>90</v>
      </c>
      <c r="B37" s="278"/>
      <c r="C37" s="279" t="s">
        <v>91</v>
      </c>
      <c r="D37" s="279"/>
      <c r="E37" s="280" t="s">
        <v>92</v>
      </c>
      <c r="F37" s="281"/>
      <c r="G37" s="282" t="s">
        <v>93</v>
      </c>
      <c r="H37" s="279"/>
      <c r="I37" s="63" t="s">
        <v>94</v>
      </c>
      <c r="J37" s="282" t="s">
        <v>95</v>
      </c>
      <c r="K37" s="279"/>
    </row>
    <row r="38" spans="1:22" ht="22.5" customHeight="1" x14ac:dyDescent="0.2">
      <c r="A38" s="262" t="s">
        <v>96</v>
      </c>
      <c r="B38" s="262"/>
      <c r="C38" s="265">
        <f>COUNTIFS('MATRIZ RIESGOS 2020'!$K$6:$K$96,5,'MATRIZ RIESGOS 2020'!$L$6:$L$96,1)</f>
        <v>0</v>
      </c>
      <c r="D38" s="266"/>
      <c r="E38" s="273">
        <f>COUNTIFS('MATRIZ RIESGOS 2020'!$K$6:$K$96,5,'MATRIZ RIESGOS 2020'!$L$6:$L$96,2)</f>
        <v>0</v>
      </c>
      <c r="F38" s="274"/>
      <c r="G38" s="275">
        <f>COUNTIFS('MATRIZ RIESGOS 2020'!$K$6:$K$96,5,'MATRIZ RIESGOS 2020'!$L$6:$L$96,3)</f>
        <v>0</v>
      </c>
      <c r="H38" s="276"/>
      <c r="I38" s="64">
        <f>COUNTIFS('MATRIZ RIESGOS 2020'!$K$6:$K$96,5,'MATRIZ RIESGOS 2020'!$L$6:$L$96,4)</f>
        <v>0</v>
      </c>
      <c r="J38" s="275">
        <f>COUNTIFS('MATRIZ RIESGOS 2020'!$K$6:$K$96,5,'MATRIZ RIESGOS 2020'!$L$6:$L$96,5)</f>
        <v>0</v>
      </c>
      <c r="K38" s="276"/>
    </row>
    <row r="39" spans="1:22" ht="21.75" customHeight="1" x14ac:dyDescent="0.2">
      <c r="A39" s="262" t="s">
        <v>102</v>
      </c>
      <c r="B39" s="262"/>
      <c r="C39" s="265">
        <f>COUNTIFS('MATRIZ RIESGOS 2020'!$K$6:$K$96,4,'MATRIZ RIESGOS 2020'!$L$6:$L$96,1)</f>
        <v>1</v>
      </c>
      <c r="D39" s="266"/>
      <c r="E39" s="269">
        <f>COUNTIFS('MATRIZ RIESGOS 2020'!$K$6:$K$96,4,'MATRIZ RIESGOS 2020'!$L$6:$L$96,2)</f>
        <v>0</v>
      </c>
      <c r="F39" s="270"/>
      <c r="G39" s="273">
        <f>COUNTIFS('MATRIZ RIESGOS 2020'!$K$6:$K$96,4,'MATRIZ RIESGOS 2020'!$L$6:$L$96,3)</f>
        <v>0</v>
      </c>
      <c r="H39" s="274"/>
      <c r="I39" s="69">
        <f>COUNTIFS('MATRIZ RIESGOS 2020'!$K$6:$K$96,4,'MATRIZ RIESGOS 2020'!$L$6:$L$96,4)</f>
        <v>2</v>
      </c>
      <c r="J39" s="275">
        <f>COUNTIFS('MATRIZ RIESGOS 2020'!$K$6:$K$96,4,'MATRIZ RIESGOS 2020'!$L$6:$L$96,5)</f>
        <v>0</v>
      </c>
      <c r="K39" s="276"/>
    </row>
    <row r="40" spans="1:22" ht="29.25" customHeight="1" x14ac:dyDescent="0.2">
      <c r="A40" s="262" t="s">
        <v>107</v>
      </c>
      <c r="B40" s="262"/>
      <c r="C40" s="263">
        <f>COUNTIFS('MATRIZ RIESGOS 2020'!$K$6:$K$96,3,'MATRIZ RIESGOS 2020'!$L$6:$L$96,1)</f>
        <v>0</v>
      </c>
      <c r="D40" s="264"/>
      <c r="E40" s="265">
        <f>COUNTIFS('MATRIZ RIESGOS 2020'!$K$6:$K$96,3,'MATRIZ RIESGOS 2020'!$L$6:$L$96,2)</f>
        <v>2</v>
      </c>
      <c r="F40" s="266"/>
      <c r="G40" s="269">
        <f>COUNTIFS('MATRIZ RIESGOS 2020'!$K$6:$K$96,3,'MATRIZ RIESGOS 2020'!$L$6:$L$96,3)</f>
        <v>14</v>
      </c>
      <c r="H40" s="270"/>
      <c r="I40" s="68">
        <f>COUNTIFS('MATRIZ RIESGOS 2020'!$K$6:$K$96,3,'MATRIZ RIESGOS 2020'!$L$6:$L$96,4)</f>
        <v>15</v>
      </c>
      <c r="J40" s="271">
        <f>COUNTIFS('MATRIZ RIESGOS 2020'!$K$6:$K$96,3,'MATRIZ RIESGOS 2020'!$L$6:$L$96,5)</f>
        <v>3</v>
      </c>
      <c r="K40" s="272"/>
    </row>
    <row r="41" spans="1:22" ht="27" customHeight="1" x14ac:dyDescent="0.2">
      <c r="A41" s="262" t="s">
        <v>111</v>
      </c>
      <c r="B41" s="262"/>
      <c r="C41" s="263">
        <f>COUNTIFS('MATRIZ RIESGOS 2020'!$K$6:$K$96,2,'MATRIZ RIESGOS 2020'!$L$6:$L$96,1)</f>
        <v>0</v>
      </c>
      <c r="D41" s="264"/>
      <c r="E41" s="265">
        <f>COUNTIFS('MATRIZ RIESGOS 2020'!$K$6:$K$96,2,'MATRIZ RIESGOS 2020'!$L$6:$L$96,2)</f>
        <v>1</v>
      </c>
      <c r="F41" s="266"/>
      <c r="G41" s="267">
        <f>COUNTIFS('MATRIZ RIESGOS 2020'!$K$6:$K$96,2,'MATRIZ RIESGOS 2020'!$L$6:$L$96,3)</f>
        <v>7</v>
      </c>
      <c r="H41" s="268"/>
      <c r="I41" s="68">
        <f>COUNTIFS('MATRIZ RIESGOS 2020'!$K$6:$K$96,2,'MATRIZ RIESGOS 2020'!$L$6:$L$96,4)</f>
        <v>31</v>
      </c>
      <c r="J41" s="269">
        <f>COUNTIFS('MATRIZ RIESGOS 2020'!$K$6:$K$96,2,'MATRIZ RIESGOS 2020'!$L$6:$L$96,5)</f>
        <v>6</v>
      </c>
      <c r="K41" s="270"/>
    </row>
    <row r="42" spans="1:22" ht="35.25" customHeight="1" x14ac:dyDescent="0.2">
      <c r="A42" s="262" t="s">
        <v>113</v>
      </c>
      <c r="B42" s="262"/>
      <c r="C42" s="263">
        <f>COUNTIFS('MATRIZ RIESGOS 2020'!$K$6:$K$96,1,'MATRIZ RIESGOS 2020'!$L$6:$L$96,1)</f>
        <v>0</v>
      </c>
      <c r="D42" s="264"/>
      <c r="E42" s="263">
        <f>COUNTIFS('MATRIZ RIESGOS 2020'!$K$6:$K$96,1,'MATRIZ RIESGOS 2020'!$L$6:$L$96,2)</f>
        <v>1</v>
      </c>
      <c r="F42" s="264"/>
      <c r="G42" s="263">
        <f>COUNTIFS('MATRIZ RIESGOS 2020'!$K$6:$K$96,1,'MATRIZ RIESGOS 2020'!$L$6:$L$96,3)</f>
        <v>3</v>
      </c>
      <c r="H42" s="264"/>
      <c r="I42" s="65">
        <f>COUNTIFS('MATRIZ RIESGOS 2020'!$K$6:$K$96,1,'MATRIZ RIESGOS 2020'!$L$6:$L$96,4)</f>
        <v>2</v>
      </c>
      <c r="J42" s="265">
        <f>COUNTIFS('MATRIZ RIESGOS 2020'!$K$6:$K$96,1,'MATRIZ RIESGOS 2020'!$L$6:$L$96,5)</f>
        <v>3</v>
      </c>
      <c r="K42" s="266"/>
    </row>
    <row r="43" spans="1:22" ht="19.5" customHeight="1" x14ac:dyDescent="0.2">
      <c r="A43" s="261" t="s">
        <v>689</v>
      </c>
      <c r="B43" s="261"/>
      <c r="C43" s="261"/>
      <c r="D43" s="261"/>
      <c r="E43" s="261"/>
      <c r="F43" s="261"/>
      <c r="G43" s="261"/>
      <c r="H43" s="261"/>
      <c r="I43" s="261"/>
      <c r="J43" s="261"/>
      <c r="K43" s="261"/>
      <c r="L43" s="70"/>
      <c r="M43" s="70"/>
      <c r="N43" s="70"/>
      <c r="O43" s="70"/>
      <c r="P43" s="70"/>
      <c r="Q43" s="70"/>
      <c r="R43" s="70"/>
      <c r="S43" s="70"/>
      <c r="T43" s="70"/>
      <c r="U43" s="70"/>
      <c r="V43" s="70"/>
    </row>
  </sheetData>
  <sheetProtection algorithmName="SHA-512" hashValue="wNii6mDHAOcDalDirkMkiTnmKa3IDvbUCyaDejwiNIwEMimhs8RUhmqNqDl9NoDoai8f2AxybQNx+2ylQui6Gg==" saltValue="8h8u8WPJ2LuXDFCTg4x2jg==" spinCount="100000" sheet="1" formatCells="0" formatColumns="0" formatRows="0" insertColumns="0" insertRows="0" insertHyperlinks="0" deleteColumns="0" deleteRows="0"/>
  <mergeCells count="43">
    <mergeCell ref="A1:B1"/>
    <mergeCell ref="C1:S1"/>
    <mergeCell ref="T1:W1"/>
    <mergeCell ref="A21:B21"/>
    <mergeCell ref="C27:E27"/>
    <mergeCell ref="C28:E28"/>
    <mergeCell ref="C29:E29"/>
    <mergeCell ref="C30:E30"/>
    <mergeCell ref="C31:E31"/>
    <mergeCell ref="A36:B36"/>
    <mergeCell ref="A37:B37"/>
    <mergeCell ref="C37:D37"/>
    <mergeCell ref="E37:F37"/>
    <mergeCell ref="G37:H37"/>
    <mergeCell ref="J37:K37"/>
    <mergeCell ref="A38:B38"/>
    <mergeCell ref="C38:D38"/>
    <mergeCell ref="E38:F38"/>
    <mergeCell ref="G38:H38"/>
    <mergeCell ref="J38:K38"/>
    <mergeCell ref="G40:H40"/>
    <mergeCell ref="J40:K40"/>
    <mergeCell ref="A39:B39"/>
    <mergeCell ref="C39:D39"/>
    <mergeCell ref="E39:F39"/>
    <mergeCell ref="G39:H39"/>
    <mergeCell ref="J39:K39"/>
    <mergeCell ref="X1:X2"/>
    <mergeCell ref="A26:K26"/>
    <mergeCell ref="A43:K43"/>
    <mergeCell ref="A42:B42"/>
    <mergeCell ref="C42:D42"/>
    <mergeCell ref="E42:F42"/>
    <mergeCell ref="G42:H42"/>
    <mergeCell ref="J42:K42"/>
    <mergeCell ref="A41:B41"/>
    <mergeCell ref="C41:D41"/>
    <mergeCell ref="E41:F41"/>
    <mergeCell ref="G41:H41"/>
    <mergeCell ref="J41:K41"/>
    <mergeCell ref="A40:B40"/>
    <mergeCell ref="C40:D40"/>
    <mergeCell ref="E40:F4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INSTRUCTIVO MATRIZ RIESGOS</vt:lpstr>
      <vt:lpstr>MATRIZ RIESGOS 2020</vt:lpstr>
      <vt:lpstr>INFORME RIESGOS</vt:lpstr>
      <vt:lpstr>'INSTRUCTIVO MATRIZ RIESGOS'!Área_de_impresión</vt:lpstr>
      <vt:lpstr>'MATRIZ RIESGOS 2020'!Área_de_impresión</vt:lpstr>
    </vt:vector>
  </TitlesOfParts>
  <Company>CORPONOR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SIGESCOR</dc:creator>
  <cp:lastModifiedBy>Tata</cp:lastModifiedBy>
  <cp:lastPrinted>2018-03-23T23:07:21Z</cp:lastPrinted>
  <dcterms:created xsi:type="dcterms:W3CDTF">2008-09-02T19:20:48Z</dcterms:created>
  <dcterms:modified xsi:type="dcterms:W3CDTF">2020-09-04T15:31:21Z</dcterms:modified>
  <cp:contentStatus/>
</cp:coreProperties>
</file>