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C:\Users\jmonje\Desktop\"/>
    </mc:Choice>
  </mc:AlternateContent>
  <xr:revisionPtr revIDLastSave="0" documentId="13_ncr:1_{77F5E400-AA82-4373-AB43-87D1BE65395B}" xr6:coauthVersionLast="44" xr6:coauthVersionMax="44" xr10:uidLastSave="{00000000-0000-0000-0000-000000000000}"/>
  <bookViews>
    <workbookView xWindow="-120" yWindow="-120" windowWidth="20730" windowHeight="11160" tabRatio="632" xr2:uid="{00000000-000D-0000-FFFF-FFFF00000000}"/>
  </bookViews>
  <sheets>
    <sheet name="INSTRUCTIVO MATRIZ RIESGOS" sheetId="5" r:id="rId1"/>
    <sheet name="MATRIZ RIESGOS" sheetId="4" r:id="rId2"/>
    <sheet name="INFORME RIESGOS." sheetId="6"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xlnm._FilterDatabase" localSheetId="2" hidden="1">'INFORME RIESGOS.'!$A$2:$X$21</definedName>
    <definedName name="_xlnm._FilterDatabase" localSheetId="1" hidden="1">'MATRIZ RIESGOS'!$A$5:$AM$83</definedName>
    <definedName name="_xlnm.Print_Area" localSheetId="0">'INSTRUCTIVO MATRIZ RIESGOS'!$A$1:$Q$198</definedName>
    <definedName name="_xlnm.Print_Area" localSheetId="1">'MATRIZ RIESGOS'!$A$1:$AM$83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2" i="6" l="1"/>
  <c r="I42" i="6"/>
  <c r="G42" i="6"/>
  <c r="E42" i="6"/>
  <c r="J41" i="6"/>
  <c r="I41" i="6"/>
  <c r="G41" i="6"/>
  <c r="E41" i="6"/>
  <c r="J40" i="6"/>
  <c r="I40" i="6"/>
  <c r="G40" i="6"/>
  <c r="E40" i="6"/>
  <c r="J39" i="6"/>
  <c r="I39" i="6"/>
  <c r="G39" i="6"/>
  <c r="E39" i="6"/>
  <c r="J38" i="6"/>
  <c r="I38" i="6"/>
  <c r="G38" i="6"/>
  <c r="E38" i="6"/>
  <c r="C42" i="6"/>
  <c r="C41" i="6"/>
  <c r="C40" i="6"/>
  <c r="C39" i="6"/>
  <c r="C38" i="6"/>
  <c r="S20" i="6" l="1"/>
  <c r="R20" i="6"/>
  <c r="Q20" i="6"/>
  <c r="P20" i="6"/>
  <c r="O20" i="6"/>
  <c r="N20" i="6"/>
  <c r="M20" i="6"/>
  <c r="L20" i="6"/>
  <c r="K20" i="6"/>
  <c r="J20" i="6"/>
  <c r="I20" i="6"/>
  <c r="H20" i="6"/>
  <c r="G20" i="6"/>
  <c r="F20" i="6"/>
  <c r="E20" i="6"/>
  <c r="D20" i="6"/>
  <c r="C20" i="6"/>
  <c r="S19" i="6"/>
  <c r="R19" i="6"/>
  <c r="Q19" i="6"/>
  <c r="P19" i="6"/>
  <c r="O19" i="6"/>
  <c r="N19" i="6"/>
  <c r="M19" i="6"/>
  <c r="L19" i="6"/>
  <c r="K19" i="6"/>
  <c r="J19" i="6"/>
  <c r="I19" i="6"/>
  <c r="H19" i="6"/>
  <c r="G19" i="6"/>
  <c r="F19" i="6"/>
  <c r="E19" i="6"/>
  <c r="D19" i="6"/>
  <c r="C19" i="6"/>
  <c r="S18" i="6"/>
  <c r="R18" i="6"/>
  <c r="Q18" i="6"/>
  <c r="P18" i="6"/>
  <c r="O18" i="6"/>
  <c r="N18" i="6"/>
  <c r="M18" i="6"/>
  <c r="L18" i="6"/>
  <c r="K18" i="6"/>
  <c r="J18" i="6"/>
  <c r="I18" i="6"/>
  <c r="H18" i="6"/>
  <c r="G18" i="6"/>
  <c r="F18" i="6"/>
  <c r="E18" i="6"/>
  <c r="D18" i="6"/>
  <c r="C18" i="6"/>
  <c r="S17" i="6"/>
  <c r="R17" i="6"/>
  <c r="Q17" i="6"/>
  <c r="P17" i="6"/>
  <c r="O17" i="6"/>
  <c r="N17" i="6"/>
  <c r="M17" i="6"/>
  <c r="L17" i="6"/>
  <c r="K17" i="6"/>
  <c r="J17" i="6"/>
  <c r="I17" i="6"/>
  <c r="H17" i="6"/>
  <c r="G17" i="6"/>
  <c r="F17" i="6"/>
  <c r="E17" i="6"/>
  <c r="D17" i="6"/>
  <c r="C17" i="6"/>
  <c r="S16" i="6"/>
  <c r="R16" i="6"/>
  <c r="Q16" i="6"/>
  <c r="P16" i="6"/>
  <c r="O16" i="6"/>
  <c r="N16" i="6"/>
  <c r="M16" i="6"/>
  <c r="L16" i="6"/>
  <c r="K16" i="6"/>
  <c r="J16" i="6"/>
  <c r="I16" i="6"/>
  <c r="H16" i="6"/>
  <c r="G16" i="6"/>
  <c r="F16" i="6"/>
  <c r="E16" i="6"/>
  <c r="D16" i="6"/>
  <c r="C16" i="6"/>
  <c r="S15" i="6"/>
  <c r="R15" i="6"/>
  <c r="Q15" i="6"/>
  <c r="P15" i="6"/>
  <c r="O15" i="6"/>
  <c r="N15" i="6"/>
  <c r="M15" i="6"/>
  <c r="L15" i="6"/>
  <c r="K15" i="6"/>
  <c r="J15" i="6"/>
  <c r="I15" i="6"/>
  <c r="H15" i="6"/>
  <c r="G15" i="6"/>
  <c r="F15" i="6"/>
  <c r="E15" i="6"/>
  <c r="D15" i="6"/>
  <c r="C15" i="6"/>
  <c r="S14" i="6"/>
  <c r="R14" i="6"/>
  <c r="Q14" i="6"/>
  <c r="P14" i="6"/>
  <c r="O14" i="6"/>
  <c r="N14" i="6"/>
  <c r="M14" i="6"/>
  <c r="L14" i="6"/>
  <c r="K14" i="6"/>
  <c r="J14" i="6"/>
  <c r="I14" i="6"/>
  <c r="H14" i="6"/>
  <c r="G14" i="6"/>
  <c r="F14" i="6"/>
  <c r="E14" i="6"/>
  <c r="D14" i="6"/>
  <c r="C14" i="6"/>
  <c r="S13" i="6"/>
  <c r="R13" i="6"/>
  <c r="Q13" i="6"/>
  <c r="P13" i="6"/>
  <c r="O13" i="6"/>
  <c r="N13" i="6"/>
  <c r="M13" i="6"/>
  <c r="L13" i="6"/>
  <c r="K13" i="6"/>
  <c r="J13" i="6"/>
  <c r="I13" i="6"/>
  <c r="H13" i="6"/>
  <c r="G13" i="6"/>
  <c r="F13" i="6"/>
  <c r="E13" i="6"/>
  <c r="D13" i="6"/>
  <c r="C13" i="6"/>
  <c r="S12" i="6"/>
  <c r="R12" i="6"/>
  <c r="Q12" i="6"/>
  <c r="P12" i="6"/>
  <c r="O12" i="6"/>
  <c r="N12" i="6"/>
  <c r="M12" i="6"/>
  <c r="L12" i="6"/>
  <c r="K12" i="6"/>
  <c r="J12" i="6"/>
  <c r="I12" i="6"/>
  <c r="H12" i="6"/>
  <c r="G12" i="6"/>
  <c r="F12" i="6"/>
  <c r="E12" i="6"/>
  <c r="D12" i="6"/>
  <c r="C12" i="6"/>
  <c r="S11" i="6"/>
  <c r="R11" i="6"/>
  <c r="Q11" i="6"/>
  <c r="P11" i="6"/>
  <c r="O11" i="6"/>
  <c r="N11" i="6"/>
  <c r="M11" i="6"/>
  <c r="L11" i="6"/>
  <c r="K11" i="6"/>
  <c r="J11" i="6"/>
  <c r="I11" i="6"/>
  <c r="H11" i="6"/>
  <c r="G11" i="6"/>
  <c r="F11" i="6"/>
  <c r="E11" i="6"/>
  <c r="D11" i="6"/>
  <c r="C11" i="6"/>
  <c r="S10" i="6"/>
  <c r="R10" i="6"/>
  <c r="Q10" i="6"/>
  <c r="P10" i="6"/>
  <c r="O10" i="6"/>
  <c r="N10" i="6"/>
  <c r="M10" i="6"/>
  <c r="L10" i="6"/>
  <c r="K10" i="6"/>
  <c r="J10" i="6"/>
  <c r="I10" i="6"/>
  <c r="H10" i="6"/>
  <c r="G10" i="6"/>
  <c r="F10" i="6"/>
  <c r="E10" i="6"/>
  <c r="D10" i="6"/>
  <c r="C10" i="6"/>
  <c r="S9" i="6"/>
  <c r="R9" i="6"/>
  <c r="Q9" i="6"/>
  <c r="P9" i="6"/>
  <c r="O9" i="6"/>
  <c r="N9" i="6"/>
  <c r="M9" i="6"/>
  <c r="L9" i="6"/>
  <c r="K9" i="6"/>
  <c r="J9" i="6"/>
  <c r="I9" i="6"/>
  <c r="H9" i="6"/>
  <c r="G9" i="6"/>
  <c r="F9" i="6"/>
  <c r="E9" i="6"/>
  <c r="D9" i="6"/>
  <c r="C9" i="6"/>
  <c r="S8" i="6"/>
  <c r="R8" i="6"/>
  <c r="Q8" i="6"/>
  <c r="P8" i="6"/>
  <c r="O8" i="6"/>
  <c r="N8" i="6"/>
  <c r="M8" i="6"/>
  <c r="L8" i="6"/>
  <c r="K8" i="6"/>
  <c r="J8" i="6"/>
  <c r="I8" i="6"/>
  <c r="H8" i="6"/>
  <c r="G8" i="6"/>
  <c r="F8" i="6"/>
  <c r="E8" i="6"/>
  <c r="D8" i="6"/>
  <c r="C8" i="6"/>
  <c r="S7" i="6"/>
  <c r="R7" i="6"/>
  <c r="Q7" i="6"/>
  <c r="P7" i="6"/>
  <c r="O7" i="6"/>
  <c r="N7" i="6"/>
  <c r="M7" i="6"/>
  <c r="L7" i="6"/>
  <c r="K7" i="6"/>
  <c r="J7" i="6"/>
  <c r="I7" i="6"/>
  <c r="H7" i="6"/>
  <c r="G7" i="6"/>
  <c r="F7" i="6"/>
  <c r="E7" i="6"/>
  <c r="D7" i="6"/>
  <c r="C7" i="6"/>
  <c r="S6" i="6"/>
  <c r="R6" i="6"/>
  <c r="Q6" i="6"/>
  <c r="P6" i="6"/>
  <c r="O6" i="6"/>
  <c r="N6" i="6"/>
  <c r="M6" i="6"/>
  <c r="L6" i="6"/>
  <c r="K6" i="6"/>
  <c r="J6" i="6"/>
  <c r="I6" i="6"/>
  <c r="H6" i="6"/>
  <c r="G6" i="6"/>
  <c r="F6" i="6"/>
  <c r="E6" i="6"/>
  <c r="D6" i="6"/>
  <c r="C6" i="6"/>
  <c r="S5" i="6"/>
  <c r="R5" i="6"/>
  <c r="Q5" i="6"/>
  <c r="P5" i="6"/>
  <c r="O5" i="6"/>
  <c r="N5" i="6"/>
  <c r="M5" i="6"/>
  <c r="L5" i="6"/>
  <c r="K5" i="6"/>
  <c r="J5" i="6"/>
  <c r="I5" i="6"/>
  <c r="H5" i="6"/>
  <c r="G5" i="6"/>
  <c r="F5" i="6"/>
  <c r="E5" i="6"/>
  <c r="D5" i="6"/>
  <c r="C5" i="6"/>
  <c r="S4" i="6"/>
  <c r="R4" i="6"/>
  <c r="Q4" i="6"/>
  <c r="P4" i="6"/>
  <c r="O4" i="6"/>
  <c r="N4" i="6"/>
  <c r="M4" i="6"/>
  <c r="L4" i="6"/>
  <c r="K4" i="6"/>
  <c r="J4" i="6"/>
  <c r="I4" i="6"/>
  <c r="H4" i="6"/>
  <c r="G4" i="6"/>
  <c r="F4" i="6"/>
  <c r="E4" i="6"/>
  <c r="D4" i="6"/>
  <c r="C4" i="6"/>
  <c r="S3" i="6"/>
  <c r="R3" i="6"/>
  <c r="Q3" i="6"/>
  <c r="P3" i="6"/>
  <c r="O3" i="6"/>
  <c r="N3" i="6"/>
  <c r="M3" i="6"/>
  <c r="L3" i="6"/>
  <c r="K3" i="6"/>
  <c r="J3" i="6"/>
  <c r="I3" i="6"/>
  <c r="H3" i="6"/>
  <c r="G3" i="6"/>
  <c r="F3" i="6"/>
  <c r="E3" i="6"/>
  <c r="D3" i="6"/>
  <c r="C3" i="6"/>
  <c r="X83" i="4"/>
  <c r="Y83" i="4" s="1"/>
  <c r="M83" i="4"/>
  <c r="N83" i="4" s="1"/>
  <c r="X82" i="4"/>
  <c r="Y82" i="4" s="1"/>
  <c r="AB82" i="4" s="1"/>
  <c r="M82" i="4"/>
  <c r="N82" i="4" s="1"/>
  <c r="X81" i="4"/>
  <c r="Y81" i="4" s="1"/>
  <c r="M81" i="4"/>
  <c r="N81" i="4" s="1"/>
  <c r="X80" i="4"/>
  <c r="Y80" i="4" s="1"/>
  <c r="AB80" i="4" s="1"/>
  <c r="M80" i="4"/>
  <c r="N80" i="4" s="1"/>
  <c r="K28" i="6" l="1"/>
  <c r="K29" i="6"/>
  <c r="K31" i="6"/>
  <c r="K30" i="6"/>
  <c r="T20" i="6"/>
  <c r="W20" i="6"/>
  <c r="U20" i="6"/>
  <c r="V20" i="6"/>
  <c r="AA81" i="4"/>
  <c r="AB81" i="4"/>
  <c r="AB83" i="4"/>
  <c r="AA83" i="4"/>
  <c r="AA80" i="4"/>
  <c r="AE80" i="4" s="1"/>
  <c r="AA82" i="4"/>
  <c r="AF82" i="4" s="1"/>
  <c r="AF81" i="4" l="1"/>
  <c r="AE81" i="4"/>
  <c r="AF83" i="4"/>
  <c r="AE83" i="4"/>
  <c r="AG83" i="4" s="1"/>
  <c r="AH83" i="4" s="1"/>
  <c r="AF80" i="4"/>
  <c r="AG80" i="4" s="1"/>
  <c r="AH80" i="4" s="1"/>
  <c r="AE82" i="4"/>
  <c r="AG82" i="4" s="1"/>
  <c r="AH82" i="4" s="1"/>
  <c r="AG81" i="4" l="1"/>
  <c r="AH81" i="4" s="1"/>
  <c r="X79" i="4" l="1"/>
  <c r="Y79" i="4" s="1"/>
  <c r="M79" i="4"/>
  <c r="N79" i="4" s="1"/>
  <c r="X78" i="4"/>
  <c r="Y78" i="4" s="1"/>
  <c r="M78" i="4"/>
  <c r="N78" i="4" s="1"/>
  <c r="X77" i="4"/>
  <c r="Y77" i="4" s="1"/>
  <c r="M77" i="4"/>
  <c r="N77" i="4" s="1"/>
  <c r="X76" i="4"/>
  <c r="Y76" i="4" s="1"/>
  <c r="M76" i="4"/>
  <c r="N76" i="4" s="1"/>
  <c r="W19" i="6" l="1"/>
  <c r="V19" i="6"/>
  <c r="U19" i="6"/>
  <c r="T19" i="6"/>
  <c r="AB77" i="4"/>
  <c r="AA77" i="4"/>
  <c r="AB76" i="4"/>
  <c r="AA76" i="4"/>
  <c r="AB78" i="4"/>
  <c r="AA78" i="4"/>
  <c r="AB79" i="4"/>
  <c r="AA79" i="4"/>
  <c r="AF78" i="4" l="1"/>
  <c r="AE78" i="4"/>
  <c r="AF79" i="4"/>
  <c r="AE79" i="4"/>
  <c r="AG79" i="4" s="1"/>
  <c r="AH79" i="4" s="1"/>
  <c r="AF76" i="4"/>
  <c r="AE76" i="4"/>
  <c r="AF77" i="4"/>
  <c r="AE77" i="4"/>
  <c r="AG77" i="4" s="1"/>
  <c r="AH77" i="4" s="1"/>
  <c r="AG76" i="4" l="1"/>
  <c r="AH76" i="4" s="1"/>
  <c r="AG78" i="4"/>
  <c r="AH78" i="4" s="1"/>
  <c r="X75" i="4"/>
  <c r="Y75" i="4" s="1"/>
  <c r="M75" i="4"/>
  <c r="N75" i="4" s="1"/>
  <c r="X74" i="4"/>
  <c r="Y74" i="4" s="1"/>
  <c r="M74" i="4"/>
  <c r="N74" i="4" s="1"/>
  <c r="X73" i="4"/>
  <c r="Y73" i="4" s="1"/>
  <c r="M73" i="4"/>
  <c r="N73" i="4" s="1"/>
  <c r="X72" i="4"/>
  <c r="Y72" i="4" s="1"/>
  <c r="M72" i="4"/>
  <c r="N72" i="4" s="1"/>
  <c r="X71" i="4"/>
  <c r="Y71" i="4" s="1"/>
  <c r="M71" i="4"/>
  <c r="N71" i="4" s="1"/>
  <c r="X70" i="4"/>
  <c r="Y70" i="4" s="1"/>
  <c r="M70" i="4"/>
  <c r="N70" i="4" s="1"/>
  <c r="W15" i="6" l="1"/>
  <c r="T15" i="6"/>
  <c r="V15" i="6"/>
  <c r="U15" i="6"/>
  <c r="AB73" i="4"/>
  <c r="AA73" i="4"/>
  <c r="AB75" i="4"/>
  <c r="AA75" i="4"/>
  <c r="AB71" i="4"/>
  <c r="AA71" i="4"/>
  <c r="AB70" i="4"/>
  <c r="AA70" i="4"/>
  <c r="AA72" i="4"/>
  <c r="AB72" i="4"/>
  <c r="AB74" i="4"/>
  <c r="AA74" i="4"/>
  <c r="AF72" i="4" l="1"/>
  <c r="AE72" i="4"/>
  <c r="AF74" i="4"/>
  <c r="AE74" i="4"/>
  <c r="AG74" i="4" s="1"/>
  <c r="AH74" i="4" s="1"/>
  <c r="AF70" i="4"/>
  <c r="AE70" i="4"/>
  <c r="AE75" i="4"/>
  <c r="AF75" i="4"/>
  <c r="AE71" i="4"/>
  <c r="AF71" i="4"/>
  <c r="AF73" i="4"/>
  <c r="AE73" i="4"/>
  <c r="AG73" i="4" s="1"/>
  <c r="AH73" i="4" s="1"/>
  <c r="AG70" i="4" l="1"/>
  <c r="AH70" i="4" s="1"/>
  <c r="AG72" i="4"/>
  <c r="AH72" i="4" s="1"/>
  <c r="AG75" i="4"/>
  <c r="AH75" i="4" s="1"/>
  <c r="AG71" i="4"/>
  <c r="AH71" i="4" s="1"/>
  <c r="X69" i="4" l="1"/>
  <c r="Y69" i="4" s="1"/>
  <c r="M69" i="4"/>
  <c r="N69" i="4" s="1"/>
  <c r="X68" i="4"/>
  <c r="Y68" i="4" s="1"/>
  <c r="M68" i="4"/>
  <c r="N68" i="4" s="1"/>
  <c r="X67" i="4"/>
  <c r="Y67" i="4" s="1"/>
  <c r="M67" i="4"/>
  <c r="N67" i="4" s="1"/>
  <c r="W18" i="6" l="1"/>
  <c r="T18" i="6"/>
  <c r="V18" i="6"/>
  <c r="U18" i="6"/>
  <c r="AB68" i="4"/>
  <c r="AA68" i="4"/>
  <c r="AB67" i="4"/>
  <c r="AA67" i="4"/>
  <c r="AB69" i="4"/>
  <c r="AA69" i="4"/>
  <c r="AF67" i="4" l="1"/>
  <c r="AE67" i="4"/>
  <c r="AG67" i="4" s="1"/>
  <c r="AH67" i="4" s="1"/>
  <c r="AF69" i="4"/>
  <c r="AE69" i="4"/>
  <c r="AG69" i="4" s="1"/>
  <c r="AH69" i="4" s="1"/>
  <c r="AF68" i="4"/>
  <c r="AE68" i="4"/>
  <c r="AG68" i="4" s="1"/>
  <c r="AH68" i="4" s="1"/>
  <c r="X66" i="4" l="1"/>
  <c r="Y66" i="4" s="1"/>
  <c r="M66" i="4"/>
  <c r="N66" i="4" s="1"/>
  <c r="X65" i="4"/>
  <c r="Y65" i="4" s="1"/>
  <c r="M65" i="4"/>
  <c r="N65" i="4" s="1"/>
  <c r="W14" i="6" l="1"/>
  <c r="V14" i="6"/>
  <c r="U14" i="6"/>
  <c r="T14" i="6"/>
  <c r="AA65" i="4"/>
  <c r="AB65" i="4"/>
  <c r="AB66" i="4"/>
  <c r="AA66" i="4"/>
  <c r="AF66" i="4" l="1"/>
  <c r="AE66" i="4"/>
  <c r="AG66" i="4" s="1"/>
  <c r="AH66" i="4" s="1"/>
  <c r="AF65" i="4"/>
  <c r="AE65" i="4"/>
  <c r="AG65" i="4" s="1"/>
  <c r="AH65" i="4" s="1"/>
  <c r="X64" i="4" l="1"/>
  <c r="Y64" i="4" s="1"/>
  <c r="M64" i="4"/>
  <c r="N64" i="4" s="1"/>
  <c r="X63" i="4"/>
  <c r="Y63" i="4" s="1"/>
  <c r="M63" i="4"/>
  <c r="N63" i="4" s="1"/>
  <c r="AF62" i="4"/>
  <c r="AE62" i="4"/>
  <c r="AG62" i="4" s="1"/>
  <c r="AH62" i="4" s="1"/>
  <c r="M62" i="4"/>
  <c r="N62" i="4" s="1"/>
  <c r="X61" i="4"/>
  <c r="Y61" i="4" s="1"/>
  <c r="M61" i="4"/>
  <c r="N61" i="4" s="1"/>
  <c r="X60" i="4"/>
  <c r="Y60" i="4" s="1"/>
  <c r="M60" i="4"/>
  <c r="N60" i="4" s="1"/>
  <c r="W17" i="6" l="1"/>
  <c r="V17" i="6"/>
  <c r="U17" i="6"/>
  <c r="T17" i="6"/>
  <c r="AA61" i="4"/>
  <c r="AB61" i="4"/>
  <c r="AA63" i="4"/>
  <c r="AB63" i="4"/>
  <c r="AB60" i="4"/>
  <c r="AA60" i="4"/>
  <c r="AB64" i="4"/>
  <c r="AA64" i="4"/>
  <c r="AF63" i="4" l="1"/>
  <c r="AE63" i="4"/>
  <c r="AF61" i="4"/>
  <c r="AE61" i="4"/>
  <c r="AG61" i="4" s="1"/>
  <c r="AH61" i="4" s="1"/>
  <c r="AE64" i="4"/>
  <c r="AF64" i="4"/>
  <c r="AF60" i="4"/>
  <c r="AE60" i="4"/>
  <c r="AG60" i="4" s="1"/>
  <c r="AH60" i="4" s="1"/>
  <c r="AG63" i="4" l="1"/>
  <c r="AH63" i="4" s="1"/>
  <c r="AG64" i="4"/>
  <c r="AH64" i="4" s="1"/>
  <c r="X59" i="4" l="1"/>
  <c r="Y59" i="4" s="1"/>
  <c r="M59" i="4"/>
  <c r="N59" i="4" s="1"/>
  <c r="X58" i="4"/>
  <c r="Y58" i="4" s="1"/>
  <c r="M58" i="4"/>
  <c r="N58" i="4" s="1"/>
  <c r="X57" i="4"/>
  <c r="Y57" i="4" s="1"/>
  <c r="M57" i="4"/>
  <c r="N57" i="4" s="1"/>
  <c r="W13" i="6" l="1"/>
  <c r="V13" i="6"/>
  <c r="U13" i="6"/>
  <c r="T13" i="6"/>
  <c r="AB58" i="4"/>
  <c r="AA58" i="4"/>
  <c r="AB57" i="4"/>
  <c r="AA57" i="4"/>
  <c r="AB59" i="4"/>
  <c r="AA59" i="4"/>
  <c r="AF57" i="4" l="1"/>
  <c r="AE57" i="4"/>
  <c r="AE59" i="4"/>
  <c r="AF59" i="4"/>
  <c r="AF58" i="4"/>
  <c r="AE58" i="4"/>
  <c r="AG58" i="4" s="1"/>
  <c r="AH58" i="4" s="1"/>
  <c r="AG57" i="4" l="1"/>
  <c r="AH57" i="4" s="1"/>
  <c r="AG59" i="4"/>
  <c r="AH59" i="4" s="1"/>
  <c r="X56" i="4" l="1"/>
  <c r="Y56" i="4" s="1"/>
  <c r="M56" i="4"/>
  <c r="N56" i="4" s="1"/>
  <c r="X55" i="4"/>
  <c r="Y55" i="4" s="1"/>
  <c r="M55" i="4"/>
  <c r="N55" i="4" s="1"/>
  <c r="X54" i="4"/>
  <c r="Y54" i="4" s="1"/>
  <c r="M54" i="4"/>
  <c r="N54" i="4" s="1"/>
  <c r="X53" i="4"/>
  <c r="Y53" i="4" s="1"/>
  <c r="M53" i="4"/>
  <c r="N53" i="4" s="1"/>
  <c r="X52" i="4"/>
  <c r="Y52" i="4" s="1"/>
  <c r="M52" i="4"/>
  <c r="N52" i="4" s="1"/>
  <c r="X51" i="4"/>
  <c r="Y51" i="4" s="1"/>
  <c r="M51" i="4"/>
  <c r="N51" i="4" s="1"/>
  <c r="W16" i="6" l="1"/>
  <c r="V16" i="6"/>
  <c r="U16" i="6"/>
  <c r="T16" i="6"/>
  <c r="AB51" i="4"/>
  <c r="AA51" i="4"/>
  <c r="AA53" i="4"/>
  <c r="AB53" i="4"/>
  <c r="AB55" i="4"/>
  <c r="AA55" i="4"/>
  <c r="AB52" i="4"/>
  <c r="AA52" i="4"/>
  <c r="AB54" i="4"/>
  <c r="AA54" i="4"/>
  <c r="AB56" i="4"/>
  <c r="AA56" i="4"/>
  <c r="AF56" i="4" l="1"/>
  <c r="AE56" i="4"/>
  <c r="AG56" i="4" s="1"/>
  <c r="AH56" i="4" s="1"/>
  <c r="AE52" i="4"/>
  <c r="AF52" i="4"/>
  <c r="AF53" i="4"/>
  <c r="AE53" i="4"/>
  <c r="AG53" i="4" s="1"/>
  <c r="AH53" i="4" s="1"/>
  <c r="AF54" i="4"/>
  <c r="AE54" i="4"/>
  <c r="AG54" i="4" s="1"/>
  <c r="AH54" i="4" s="1"/>
  <c r="AF55" i="4"/>
  <c r="AE55" i="4"/>
  <c r="AG55" i="4" s="1"/>
  <c r="AH55" i="4" s="1"/>
  <c r="AF51" i="4"/>
  <c r="AE51" i="4"/>
  <c r="AG51" i="4" s="1"/>
  <c r="AH51" i="4" s="1"/>
  <c r="AG52" i="4" l="1"/>
  <c r="AH52" i="4" s="1"/>
  <c r="AF50" i="4" l="1"/>
  <c r="AE50" i="4"/>
  <c r="M50" i="4"/>
  <c r="N50" i="4" s="1"/>
  <c r="AF49" i="4"/>
  <c r="AE49" i="4"/>
  <c r="M49" i="4"/>
  <c r="N49" i="4" s="1"/>
  <c r="AF48" i="4"/>
  <c r="AE48" i="4"/>
  <c r="M48" i="4"/>
  <c r="N48" i="4" s="1"/>
  <c r="AF47" i="4"/>
  <c r="AE47" i="4"/>
  <c r="AG47" i="4" s="1"/>
  <c r="AH47" i="4" s="1"/>
  <c r="M47" i="4"/>
  <c r="N47" i="4" s="1"/>
  <c r="AF46" i="4"/>
  <c r="AE46" i="4"/>
  <c r="M46" i="4"/>
  <c r="N46" i="4" s="1"/>
  <c r="AF45" i="4"/>
  <c r="AE45" i="4"/>
  <c r="M45" i="4"/>
  <c r="N45" i="4" s="1"/>
  <c r="AG50" i="4" l="1"/>
  <c r="AH50" i="4" s="1"/>
  <c r="AG45" i="4"/>
  <c r="AH45" i="4" s="1"/>
  <c r="J31" i="6"/>
  <c r="J29" i="6"/>
  <c r="J30" i="6"/>
  <c r="J28" i="6"/>
  <c r="AG49" i="4"/>
  <c r="AH49" i="4" s="1"/>
  <c r="W12" i="6"/>
  <c r="T12" i="6"/>
  <c r="V12" i="6"/>
  <c r="U12" i="6"/>
  <c r="AG46" i="4"/>
  <c r="AH46" i="4" s="1"/>
  <c r="AG48" i="4"/>
  <c r="AH48" i="4" s="1"/>
  <c r="X44" i="4"/>
  <c r="Y44" i="4" s="1"/>
  <c r="M44" i="4"/>
  <c r="N44" i="4" s="1"/>
  <c r="X43" i="4"/>
  <c r="Y43" i="4" s="1"/>
  <c r="M43" i="4"/>
  <c r="N43" i="4" s="1"/>
  <c r="X42" i="4"/>
  <c r="Y42" i="4" s="1"/>
  <c r="M42" i="4"/>
  <c r="N42" i="4" s="1"/>
  <c r="X41" i="4"/>
  <c r="Y41" i="4" s="1"/>
  <c r="M41" i="4"/>
  <c r="N41" i="4" s="1"/>
  <c r="X40" i="4"/>
  <c r="Y40" i="4" s="1"/>
  <c r="M40" i="4"/>
  <c r="N40" i="4" s="1"/>
  <c r="W11" i="6" l="1"/>
  <c r="V11" i="6"/>
  <c r="U11" i="6"/>
  <c r="T11" i="6"/>
  <c r="AB41" i="4"/>
  <c r="AA41" i="4"/>
  <c r="AB43" i="4"/>
  <c r="AA43" i="4"/>
  <c r="AB40" i="4"/>
  <c r="AA40" i="4"/>
  <c r="AB42" i="4"/>
  <c r="AA42" i="4"/>
  <c r="AB44" i="4"/>
  <c r="AA44" i="4"/>
  <c r="AE42" i="4" l="1"/>
  <c r="AF42" i="4"/>
  <c r="AF43" i="4"/>
  <c r="AE43" i="4"/>
  <c r="AG43" i="4" s="1"/>
  <c r="AH43" i="4" s="1"/>
  <c r="AF44" i="4"/>
  <c r="AE44" i="4"/>
  <c r="AG44" i="4" s="1"/>
  <c r="AH44" i="4" s="1"/>
  <c r="AF40" i="4"/>
  <c r="AE40" i="4"/>
  <c r="AG40" i="4" s="1"/>
  <c r="AH40" i="4" s="1"/>
  <c r="AF41" i="4"/>
  <c r="AE41" i="4"/>
  <c r="AG41" i="4" s="1"/>
  <c r="AH41" i="4" s="1"/>
  <c r="AG42" i="4" l="1"/>
  <c r="AH42" i="4" s="1"/>
  <c r="X39" i="4" l="1"/>
  <c r="Y39" i="4" s="1"/>
  <c r="M39" i="4"/>
  <c r="N39" i="4" s="1"/>
  <c r="X38" i="4"/>
  <c r="Y38" i="4" s="1"/>
  <c r="M38" i="4"/>
  <c r="N38" i="4" s="1"/>
  <c r="X37" i="4"/>
  <c r="Y37" i="4" s="1"/>
  <c r="M37" i="4"/>
  <c r="N37" i="4" s="1"/>
  <c r="X36" i="4"/>
  <c r="Y36" i="4" s="1"/>
  <c r="M36" i="4"/>
  <c r="N36" i="4" s="1"/>
  <c r="X35" i="4"/>
  <c r="Y35" i="4" s="1"/>
  <c r="M35" i="4"/>
  <c r="N35" i="4" s="1"/>
  <c r="X34" i="4"/>
  <c r="Y34" i="4" s="1"/>
  <c r="M34" i="4"/>
  <c r="N34" i="4" s="1"/>
  <c r="X33" i="4"/>
  <c r="Y33" i="4" s="1"/>
  <c r="M33" i="4"/>
  <c r="N33" i="4" s="1"/>
  <c r="W10" i="6" l="1"/>
  <c r="V10" i="6"/>
  <c r="U10" i="6"/>
  <c r="T10" i="6"/>
  <c r="AB34" i="4"/>
  <c r="AA34" i="4"/>
  <c r="AB36" i="4"/>
  <c r="AA36" i="4"/>
  <c r="AB38" i="4"/>
  <c r="AA38" i="4"/>
  <c r="AB33" i="4"/>
  <c r="AA33" i="4"/>
  <c r="AB35" i="4"/>
  <c r="AA35" i="4"/>
  <c r="AB37" i="4"/>
  <c r="AA37" i="4"/>
  <c r="AB39" i="4"/>
  <c r="AA39" i="4"/>
  <c r="AF37" i="4" l="1"/>
  <c r="AE37" i="4"/>
  <c r="AF33" i="4"/>
  <c r="AE33" i="4"/>
  <c r="AG33" i="4" s="1"/>
  <c r="AH33" i="4" s="1"/>
  <c r="AF36" i="4"/>
  <c r="AE36" i="4"/>
  <c r="AF39" i="4"/>
  <c r="AE39" i="4"/>
  <c r="AF35" i="4"/>
  <c r="AE35" i="4"/>
  <c r="AF38" i="4"/>
  <c r="AE38" i="4"/>
  <c r="AF34" i="4"/>
  <c r="AE34" i="4"/>
  <c r="AG39" i="4" l="1"/>
  <c r="AH39" i="4" s="1"/>
  <c r="AG38" i="4"/>
  <c r="AH38" i="4" s="1"/>
  <c r="AG34" i="4"/>
  <c r="AH34" i="4" s="1"/>
  <c r="AG35" i="4"/>
  <c r="AH35" i="4" s="1"/>
  <c r="AG36" i="4"/>
  <c r="AH36" i="4" s="1"/>
  <c r="AG37" i="4"/>
  <c r="AH37" i="4" s="1"/>
  <c r="X32" i="4" l="1"/>
  <c r="Y32" i="4" s="1"/>
  <c r="M32" i="4"/>
  <c r="N32" i="4" s="1"/>
  <c r="X31" i="4"/>
  <c r="Y31" i="4" s="1"/>
  <c r="M31" i="4"/>
  <c r="N31" i="4" s="1"/>
  <c r="X30" i="4"/>
  <c r="Y30" i="4" s="1"/>
  <c r="M30" i="4"/>
  <c r="N30" i="4" s="1"/>
  <c r="W9" i="6" l="1"/>
  <c r="T9" i="6"/>
  <c r="V9" i="6"/>
  <c r="U9" i="6"/>
  <c r="AA31" i="4"/>
  <c r="AB31" i="4"/>
  <c r="AB30" i="4"/>
  <c r="AA30" i="4"/>
  <c r="AB32" i="4"/>
  <c r="AA32" i="4"/>
  <c r="AE30" i="4" l="1"/>
  <c r="AF30" i="4"/>
  <c r="AF31" i="4"/>
  <c r="AE31" i="4"/>
  <c r="AG31" i="4" s="1"/>
  <c r="AH31" i="4" s="1"/>
  <c r="AF32" i="4"/>
  <c r="AE32" i="4"/>
  <c r="AG30" i="4" l="1"/>
  <c r="AH30" i="4" s="1"/>
  <c r="AG32" i="4"/>
  <c r="AH32" i="4" s="1"/>
  <c r="X29" i="4" l="1"/>
  <c r="Y29" i="4" s="1"/>
  <c r="M29" i="4"/>
  <c r="N29" i="4" s="1"/>
  <c r="X28" i="4"/>
  <c r="Y28" i="4" s="1"/>
  <c r="AB28" i="4" s="1"/>
  <c r="M28" i="4"/>
  <c r="N28" i="4" s="1"/>
  <c r="X27" i="4"/>
  <c r="Y27" i="4" s="1"/>
  <c r="M27" i="4"/>
  <c r="N27" i="4" s="1"/>
  <c r="I31" i="6" l="1"/>
  <c r="I30" i="6"/>
  <c r="I28" i="6"/>
  <c r="I29" i="6"/>
  <c r="W8" i="6"/>
  <c r="V8" i="6"/>
  <c r="U8" i="6"/>
  <c r="T8" i="6"/>
  <c r="AB27" i="4"/>
  <c r="AA27" i="4"/>
  <c r="AB29" i="4"/>
  <c r="AA29" i="4"/>
  <c r="AA28" i="4"/>
  <c r="AF28" i="4" s="1"/>
  <c r="AE28" i="4" l="1"/>
  <c r="AG28" i="4" s="1"/>
  <c r="AH28" i="4" s="1"/>
  <c r="AF27" i="4"/>
  <c r="AE27" i="4"/>
  <c r="AF29" i="4"/>
  <c r="AE29" i="4"/>
  <c r="AG27" i="4" l="1"/>
  <c r="AH27" i="4" s="1"/>
  <c r="AG29" i="4"/>
  <c r="AH29" i="4" s="1"/>
  <c r="X26" i="4" l="1"/>
  <c r="Y26" i="4" s="1"/>
  <c r="M26" i="4"/>
  <c r="N26" i="4" s="1"/>
  <c r="X25" i="4"/>
  <c r="Y25" i="4" s="1"/>
  <c r="M25" i="4"/>
  <c r="N25" i="4" s="1"/>
  <c r="W7" i="6" l="1"/>
  <c r="V7" i="6"/>
  <c r="U7" i="6"/>
  <c r="T7" i="6"/>
  <c r="AA25" i="4"/>
  <c r="AB25" i="4"/>
  <c r="AB26" i="4"/>
  <c r="AA26" i="4"/>
  <c r="AF26" i="4" l="1"/>
  <c r="AE26" i="4"/>
  <c r="AF25" i="4"/>
  <c r="AE25" i="4"/>
  <c r="AG25" i="4" s="1"/>
  <c r="AH25" i="4" s="1"/>
  <c r="AG26" i="4" l="1"/>
  <c r="AH26" i="4" s="1"/>
  <c r="X24" i="4"/>
  <c r="Y24" i="4" s="1"/>
  <c r="M24" i="4"/>
  <c r="N24" i="4" s="1"/>
  <c r="X23" i="4"/>
  <c r="Y23" i="4" s="1"/>
  <c r="M23" i="4"/>
  <c r="N23" i="4" s="1"/>
  <c r="X22" i="4"/>
  <c r="Y22" i="4" s="1"/>
  <c r="M22" i="4"/>
  <c r="N22" i="4" s="1"/>
  <c r="X21" i="4"/>
  <c r="Y21" i="4" s="1"/>
  <c r="M21" i="4"/>
  <c r="N21" i="4" s="1"/>
  <c r="X20" i="4"/>
  <c r="Y20" i="4" s="1"/>
  <c r="M20" i="4"/>
  <c r="N20" i="4" s="1"/>
  <c r="X19" i="4"/>
  <c r="Y19" i="4" s="1"/>
  <c r="M19" i="4"/>
  <c r="N19" i="4" s="1"/>
  <c r="X18" i="4"/>
  <c r="Y18" i="4" s="1"/>
  <c r="M18" i="4"/>
  <c r="N18" i="4" s="1"/>
  <c r="X17" i="4"/>
  <c r="Y17" i="4" s="1"/>
  <c r="M17" i="4"/>
  <c r="N17" i="4" s="1"/>
  <c r="X16" i="4"/>
  <c r="Y16" i="4" s="1"/>
  <c r="M16" i="4"/>
  <c r="N16" i="4" s="1"/>
  <c r="W6" i="6" l="1"/>
  <c r="V6" i="6"/>
  <c r="U6" i="6"/>
  <c r="T6" i="6"/>
  <c r="AA17" i="4"/>
  <c r="AB17" i="4"/>
  <c r="AB21" i="4"/>
  <c r="AA21" i="4"/>
  <c r="AA19" i="4"/>
  <c r="AB19" i="4"/>
  <c r="AB23" i="4"/>
  <c r="AA23" i="4"/>
  <c r="AB16" i="4"/>
  <c r="AA16" i="4"/>
  <c r="AB18" i="4"/>
  <c r="AA18" i="4"/>
  <c r="AB20" i="4"/>
  <c r="AA20" i="4"/>
  <c r="AB22" i="4"/>
  <c r="AA22" i="4"/>
  <c r="AB24" i="4"/>
  <c r="AA24" i="4"/>
  <c r="AF22" i="4" l="1"/>
  <c r="AE22" i="4"/>
  <c r="AF23" i="4"/>
  <c r="AE23" i="4"/>
  <c r="AG23" i="4" s="1"/>
  <c r="AH23" i="4" s="1"/>
  <c r="AF19" i="4"/>
  <c r="AE19" i="4"/>
  <c r="AF17" i="4"/>
  <c r="AE17" i="4"/>
  <c r="AG17" i="4" s="1"/>
  <c r="AH17" i="4" s="1"/>
  <c r="AE18" i="4"/>
  <c r="AF18" i="4"/>
  <c r="AF21" i="4"/>
  <c r="AE21" i="4"/>
  <c r="AG21" i="4" s="1"/>
  <c r="AH21" i="4" s="1"/>
  <c r="AF24" i="4"/>
  <c r="AE24" i="4"/>
  <c r="AF20" i="4"/>
  <c r="AE20" i="4"/>
  <c r="AG20" i="4" s="1"/>
  <c r="AH20" i="4" s="1"/>
  <c r="AE16" i="4"/>
  <c r="AF16" i="4"/>
  <c r="AG24" i="4" l="1"/>
  <c r="AH24" i="4" s="1"/>
  <c r="AG19" i="4"/>
  <c r="AH19" i="4" s="1"/>
  <c r="AG22" i="4"/>
  <c r="AH22" i="4" s="1"/>
  <c r="AG16" i="4"/>
  <c r="AH16" i="4" s="1"/>
  <c r="AG18" i="4"/>
  <c r="AH18" i="4" s="1"/>
  <c r="X15" i="4" l="1"/>
  <c r="Y15" i="4" s="1"/>
  <c r="M15" i="4"/>
  <c r="N15" i="4" s="1"/>
  <c r="X14" i="4"/>
  <c r="Y14" i="4" s="1"/>
  <c r="M14" i="4"/>
  <c r="N14" i="4" s="1"/>
  <c r="X13" i="4"/>
  <c r="Y13" i="4" s="1"/>
  <c r="M13" i="4"/>
  <c r="N13" i="4" s="1"/>
  <c r="X12" i="4"/>
  <c r="Y12" i="4" s="1"/>
  <c r="M12" i="4"/>
  <c r="N12" i="4" s="1"/>
  <c r="W5" i="6" l="1"/>
  <c r="T5" i="6"/>
  <c r="V5" i="6"/>
  <c r="U5" i="6"/>
  <c r="AB12" i="4"/>
  <c r="AA12" i="4"/>
  <c r="AA14" i="4"/>
  <c r="AB14" i="4"/>
  <c r="AB13" i="4"/>
  <c r="AA13" i="4"/>
  <c r="AB15" i="4"/>
  <c r="AA15" i="4"/>
  <c r="AF14" i="4" l="1"/>
  <c r="AE14" i="4"/>
  <c r="AE15" i="4"/>
  <c r="AF15" i="4"/>
  <c r="AF13" i="4"/>
  <c r="AE13" i="4"/>
  <c r="AF12" i="4"/>
  <c r="AE12" i="4"/>
  <c r="AG12" i="4" s="1"/>
  <c r="AH12" i="4" s="1"/>
  <c r="AG13" i="4" l="1"/>
  <c r="AH13" i="4" s="1"/>
  <c r="AG14" i="4"/>
  <c r="AH14" i="4" s="1"/>
  <c r="AG15" i="4"/>
  <c r="AH15" i="4" s="1"/>
  <c r="X11" i="4" l="1"/>
  <c r="Y11" i="4" s="1"/>
  <c r="M11" i="4"/>
  <c r="N11" i="4" s="1"/>
  <c r="X10" i="4"/>
  <c r="Y10" i="4" s="1"/>
  <c r="M10" i="4"/>
  <c r="N10" i="4" s="1"/>
  <c r="W4" i="6" l="1"/>
  <c r="V4" i="6"/>
  <c r="U4" i="6"/>
  <c r="T4" i="6"/>
  <c r="AB10" i="4"/>
  <c r="AA10" i="4"/>
  <c r="AB11" i="4"/>
  <c r="AA11" i="4"/>
  <c r="AF11" i="4" l="1"/>
  <c r="AE11" i="4"/>
  <c r="AF10" i="4"/>
  <c r="AE10" i="4"/>
  <c r="AG10" i="4" s="1"/>
  <c r="AH10" i="4" s="1"/>
  <c r="AG11" i="4" l="1"/>
  <c r="AH11" i="4" s="1"/>
  <c r="X9" i="4"/>
  <c r="Y9" i="4" s="1"/>
  <c r="M9" i="4"/>
  <c r="N9" i="4" s="1"/>
  <c r="G29" i="6" s="1"/>
  <c r="X8" i="4"/>
  <c r="Y8" i="4" s="1"/>
  <c r="M8" i="4"/>
  <c r="N8" i="4" s="1"/>
  <c r="X7" i="4"/>
  <c r="Y7" i="4" s="1"/>
  <c r="M7" i="4"/>
  <c r="N7" i="4" s="1"/>
  <c r="X6" i="4"/>
  <c r="Y6" i="4" s="1"/>
  <c r="M6" i="4"/>
  <c r="N6" i="4" s="1"/>
  <c r="H29" i="6" l="1"/>
  <c r="H30" i="6"/>
  <c r="H28" i="6"/>
  <c r="H31" i="6"/>
  <c r="W3" i="6"/>
  <c r="V3" i="6"/>
  <c r="U3" i="6"/>
  <c r="T3" i="6"/>
  <c r="G30" i="6"/>
  <c r="G31" i="6"/>
  <c r="G28" i="6"/>
  <c r="AB6" i="4"/>
  <c r="AA6" i="4"/>
  <c r="AB8" i="4"/>
  <c r="AA8" i="4"/>
  <c r="AB7" i="4"/>
  <c r="AA7" i="4"/>
  <c r="AB9" i="4"/>
  <c r="AA9" i="4"/>
  <c r="X3" i="6" l="1"/>
  <c r="AF9" i="4"/>
  <c r="AE9" i="4"/>
  <c r="AF8" i="4"/>
  <c r="AE8" i="4"/>
  <c r="AE7" i="4"/>
  <c r="AF7" i="4"/>
  <c r="AF6" i="4"/>
  <c r="AE6" i="4"/>
  <c r="AG6" i="4" l="1"/>
  <c r="AH6" i="4" s="1"/>
  <c r="AG8" i="4"/>
  <c r="AH8" i="4" s="1"/>
  <c r="AG9" i="4"/>
  <c r="AH9" i="4" s="1"/>
  <c r="AG7" i="4"/>
  <c r="AH7" i="4" s="1"/>
  <c r="W21" i="6" l="1"/>
  <c r="V21" i="6"/>
  <c r="U21" i="6"/>
  <c r="T21" i="6"/>
  <c r="X20" i="6"/>
  <c r="X19" i="6"/>
  <c r="X18" i="6"/>
  <c r="X17" i="6"/>
  <c r="X16" i="6"/>
  <c r="X15" i="6"/>
  <c r="X14" i="6"/>
  <c r="X13" i="6"/>
  <c r="X12" i="6"/>
  <c r="X11" i="6"/>
  <c r="X10" i="6"/>
  <c r="X9" i="6"/>
  <c r="X8" i="6"/>
  <c r="X7" i="6"/>
  <c r="X6" i="6"/>
  <c r="S21" i="6"/>
  <c r="R21" i="6"/>
  <c r="Q21" i="6"/>
  <c r="P21" i="6"/>
  <c r="O21" i="6"/>
  <c r="N21" i="6"/>
  <c r="M21" i="6"/>
  <c r="L21" i="6"/>
  <c r="K21" i="6"/>
  <c r="J21" i="6"/>
  <c r="I21" i="6"/>
  <c r="H21" i="6"/>
  <c r="G21" i="6"/>
  <c r="F21" i="6"/>
  <c r="E21" i="6"/>
  <c r="D21" i="6"/>
  <c r="C21" i="6"/>
  <c r="X5" i="6"/>
  <c r="X4" i="6"/>
  <c r="X21"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Sebastian Monje Saldarriaga</author>
  </authors>
  <commentList>
    <comment ref="N5" authorId="0" shapeId="0" xr:uid="{34046F56-4A83-4F10-8D95-80C1D5CE2CEE}">
      <text>
        <r>
          <rPr>
            <b/>
            <sz val="12"/>
            <color indexed="81"/>
            <rFont val="Tahoma"/>
            <family val="2"/>
          </rPr>
          <t xml:space="preserve">
EXTREMA: </t>
        </r>
        <r>
          <rPr>
            <sz val="12"/>
            <color indexed="81"/>
            <rFont val="Tahoma"/>
            <family val="2"/>
          </rPr>
          <t>15 A 25</t>
        </r>
        <r>
          <rPr>
            <b/>
            <sz val="12"/>
            <color indexed="81"/>
            <rFont val="Tahoma"/>
            <family val="2"/>
          </rPr>
          <t xml:space="preserve">
ALTA: </t>
        </r>
        <r>
          <rPr>
            <sz val="12"/>
            <color indexed="81"/>
            <rFont val="Tahoma"/>
            <family val="2"/>
          </rPr>
          <t>8 A 12</t>
        </r>
        <r>
          <rPr>
            <b/>
            <sz val="12"/>
            <color indexed="81"/>
            <rFont val="Tahoma"/>
            <family val="2"/>
          </rPr>
          <t xml:space="preserve">
MODERADA: </t>
        </r>
        <r>
          <rPr>
            <sz val="12"/>
            <color indexed="81"/>
            <rFont val="Tahoma"/>
            <family val="2"/>
          </rPr>
          <t>4 A 6</t>
        </r>
        <r>
          <rPr>
            <b/>
            <sz val="12"/>
            <color indexed="81"/>
            <rFont val="Tahoma"/>
            <family val="2"/>
          </rPr>
          <t xml:space="preserve">
BAJA:</t>
        </r>
        <r>
          <rPr>
            <sz val="12"/>
            <color indexed="81"/>
            <rFont val="Tahoma"/>
            <family val="2"/>
          </rPr>
          <t xml:space="preserve"> 1 A 3</t>
        </r>
        <r>
          <rPr>
            <b/>
            <sz val="12"/>
            <color indexed="81"/>
            <rFont val="Tahoma"/>
            <family val="2"/>
          </rPr>
          <t xml:space="preserve">
</t>
        </r>
        <r>
          <rPr>
            <sz val="12"/>
            <color indexed="81"/>
            <rFont val="Tahoma"/>
            <family val="2"/>
          </rPr>
          <t xml:space="preserve">
</t>
        </r>
      </text>
    </comment>
    <comment ref="Q5" authorId="0" shapeId="0" xr:uid="{FE0612F7-10F3-4D59-8D92-48FCC3361309}">
      <text>
        <r>
          <rPr>
            <b/>
            <sz val="12"/>
            <color indexed="81"/>
            <rFont val="Tahoma"/>
            <family val="2"/>
          </rPr>
          <t xml:space="preserve">
Asignado: 15
No Asignado: 0</t>
        </r>
        <r>
          <rPr>
            <b/>
            <sz val="9"/>
            <color indexed="81"/>
            <rFont val="Tahoma"/>
            <family val="2"/>
          </rPr>
          <t xml:space="preserve">
</t>
        </r>
        <r>
          <rPr>
            <sz val="9"/>
            <color indexed="81"/>
            <rFont val="Tahoma"/>
            <family val="2"/>
          </rPr>
          <t xml:space="preserve">
</t>
        </r>
      </text>
    </comment>
    <comment ref="R5" authorId="0" shapeId="0" xr:uid="{3A04F04D-17C1-4E14-BEFD-0FA1CA7587A0}">
      <text>
        <r>
          <rPr>
            <b/>
            <sz val="12"/>
            <color indexed="81"/>
            <rFont val="Tahoma"/>
            <family val="2"/>
          </rPr>
          <t xml:space="preserve">
Adecuado: 15
Inadecuado: 0
</t>
        </r>
      </text>
    </comment>
    <comment ref="S5" authorId="0" shapeId="0" xr:uid="{DF31CB0D-2A4F-4E5E-A48D-1759A22C5EA2}">
      <text>
        <r>
          <rPr>
            <b/>
            <sz val="12"/>
            <color indexed="81"/>
            <rFont val="Tahoma"/>
            <family val="2"/>
          </rPr>
          <t xml:space="preserve">
Oportuna: 15
Inoportuna: 0</t>
        </r>
        <r>
          <rPr>
            <b/>
            <sz val="9"/>
            <color indexed="81"/>
            <rFont val="Tahoma"/>
            <family val="2"/>
          </rPr>
          <t xml:space="preserve">
</t>
        </r>
      </text>
    </comment>
    <comment ref="T5" authorId="0" shapeId="0" xr:uid="{76D485AE-DCC4-441E-A1E2-207305E6C1C3}">
      <text>
        <r>
          <rPr>
            <b/>
            <sz val="12"/>
            <color indexed="81"/>
            <rFont val="Tahoma"/>
            <family val="2"/>
          </rPr>
          <t xml:space="preserve">
Prevenir: 15
Detectar: 10
No es un control: 0
</t>
        </r>
      </text>
    </comment>
    <comment ref="U5" authorId="0" shapeId="0" xr:uid="{DFE9AE69-9E78-40AC-AADA-4F92A6E00FFE}">
      <text>
        <r>
          <rPr>
            <b/>
            <sz val="12"/>
            <color indexed="81"/>
            <rFont val="Tahoma"/>
            <family val="2"/>
          </rPr>
          <t xml:space="preserve">
Confiable:15
No Confiable: 0</t>
        </r>
      </text>
    </comment>
    <comment ref="V5" authorId="0" shapeId="0" xr:uid="{441DD42B-F443-4F80-B0E4-E040791FCC4C}">
      <text>
        <r>
          <rPr>
            <b/>
            <sz val="12"/>
            <color indexed="81"/>
            <rFont val="Tahoma"/>
            <family val="2"/>
          </rPr>
          <t xml:space="preserve">
Se investigan y resuelven oportunamente: 15
No se investigan y resuelven oportunamente:0
</t>
        </r>
      </text>
    </comment>
    <comment ref="W5" authorId="0" shapeId="0" xr:uid="{4E8FD4C2-2925-42F3-A824-EBBC4834F50E}">
      <text>
        <r>
          <rPr>
            <b/>
            <sz val="12"/>
            <color indexed="81"/>
            <rFont val="Tahoma"/>
            <family val="2"/>
          </rPr>
          <t xml:space="preserve">
Completa: 10
Incompleta: 5
No existe: 0</t>
        </r>
      </text>
    </comment>
    <comment ref="Y5" authorId="0" shapeId="0" xr:uid="{D3592FD7-ABA9-40BB-B0C7-D038D944B975}">
      <text>
        <r>
          <rPr>
            <b/>
            <sz val="12"/>
            <color indexed="81"/>
            <rFont val="Tahoma"/>
            <family val="2"/>
          </rPr>
          <t xml:space="preserve">
FUERTE:</t>
        </r>
        <r>
          <rPr>
            <sz val="12"/>
            <color indexed="81"/>
            <rFont val="Tahoma"/>
            <family val="2"/>
          </rPr>
          <t xml:space="preserve"> 96 A 100
</t>
        </r>
        <r>
          <rPr>
            <b/>
            <sz val="12"/>
            <color indexed="81"/>
            <rFont val="Tahoma"/>
            <family val="2"/>
          </rPr>
          <t>MODERADO:</t>
        </r>
        <r>
          <rPr>
            <sz val="12"/>
            <color indexed="81"/>
            <rFont val="Tahoma"/>
            <family val="2"/>
          </rPr>
          <t xml:space="preserve"> 86 A 95
</t>
        </r>
        <r>
          <rPr>
            <b/>
            <sz val="12"/>
            <color indexed="81"/>
            <rFont val="Tahoma"/>
            <family val="2"/>
          </rPr>
          <t xml:space="preserve">DÉBIL: </t>
        </r>
        <r>
          <rPr>
            <sz val="12"/>
            <color indexed="81"/>
            <rFont val="Tahoma"/>
            <family val="2"/>
          </rPr>
          <t xml:space="preserve">0 A 85
</t>
        </r>
      </text>
    </comment>
    <comment ref="Z5" authorId="0" shapeId="0" xr:uid="{0878EFF1-C3DC-464E-937A-B2B81E2B8A13}">
      <text>
        <r>
          <rPr>
            <b/>
            <sz val="12"/>
            <color indexed="81"/>
            <rFont val="Tahoma"/>
            <family val="2"/>
          </rPr>
          <t xml:space="preserve">
FUERTE: </t>
        </r>
        <r>
          <rPr>
            <sz val="12"/>
            <color indexed="81"/>
            <rFont val="Tahoma"/>
            <family val="2"/>
          </rPr>
          <t xml:space="preserve">El control se ejecuta de manera consistente por parte del responsable.
</t>
        </r>
        <r>
          <rPr>
            <b/>
            <sz val="12"/>
            <color indexed="81"/>
            <rFont val="Tahoma"/>
            <family val="2"/>
          </rPr>
          <t xml:space="preserve">
MODERADO:</t>
        </r>
        <r>
          <rPr>
            <sz val="12"/>
            <color indexed="81"/>
            <rFont val="Tahoma"/>
            <family val="2"/>
          </rPr>
          <t xml:space="preserve"> El control se ejecuta algunas veces por parte del responsable.
</t>
        </r>
        <r>
          <rPr>
            <b/>
            <sz val="12"/>
            <color indexed="81"/>
            <rFont val="Tahoma"/>
            <family val="2"/>
          </rPr>
          <t xml:space="preserve">DÉBIL: </t>
        </r>
        <r>
          <rPr>
            <sz val="12"/>
            <color indexed="81"/>
            <rFont val="Tahoma"/>
            <family val="2"/>
          </rPr>
          <t xml:space="preserve">El control no se ejecuta por parte del responsable.
</t>
        </r>
      </text>
    </comment>
  </commentList>
</comments>
</file>

<file path=xl/sharedStrings.xml><?xml version="1.0" encoding="utf-8"?>
<sst xmlns="http://schemas.openxmlformats.org/spreadsheetml/2006/main" count="1514" uniqueCount="944">
  <si>
    <t>RESPONSABLES</t>
  </si>
  <si>
    <t>No.</t>
  </si>
  <si>
    <t>Rango</t>
  </si>
  <si>
    <t>Descripción</t>
  </si>
  <si>
    <t>Moderado</t>
  </si>
  <si>
    <t>Identificación de riesgos</t>
  </si>
  <si>
    <t>Nivel</t>
  </si>
  <si>
    <t>Descriptor</t>
  </si>
  <si>
    <t>Casi seguro</t>
  </si>
  <si>
    <t>Se espera que el evento ocurra en la mayoría de las circunstancias</t>
  </si>
  <si>
    <t>Posible</t>
  </si>
  <si>
    <t>El evento podría ocurrir en algún momento</t>
  </si>
  <si>
    <t>Controles de Gestión</t>
  </si>
  <si>
    <t>Políticas claras aplicadas</t>
  </si>
  <si>
    <t xml:space="preserve">Seguimiento al plan estratégico y operativo </t>
  </si>
  <si>
    <t>Indicadores de gestión</t>
  </si>
  <si>
    <t xml:space="preserve">Tableros de control </t>
  </si>
  <si>
    <t>Seguimiento a cronograma</t>
  </si>
  <si>
    <t xml:space="preserve">Evaluación del desempeño </t>
  </si>
  <si>
    <t>Informes de gestión</t>
  </si>
  <si>
    <t>Monitoreo de riesgos</t>
  </si>
  <si>
    <t>Controles Operativos</t>
  </si>
  <si>
    <t>Conciliaciones</t>
  </si>
  <si>
    <t>Consecutivos</t>
  </si>
  <si>
    <t>Verificación de firmas</t>
  </si>
  <si>
    <t>Listas de chequeo</t>
  </si>
  <si>
    <t>Registro controlado</t>
  </si>
  <si>
    <t>Segregación de funciones</t>
  </si>
  <si>
    <t>Niveles de autorización</t>
  </si>
  <si>
    <t>Custodia apropiada</t>
  </si>
  <si>
    <t>Procedimientos formales aplicados</t>
  </si>
  <si>
    <t>Pólizas</t>
  </si>
  <si>
    <t>Seguridad física</t>
  </si>
  <si>
    <t>Contingencia y respaldo</t>
  </si>
  <si>
    <t>Personal capacitado</t>
  </si>
  <si>
    <t>Aseguramiento y calidad</t>
  </si>
  <si>
    <t>Controles Legales</t>
  </si>
  <si>
    <t>Normas claras y aplicadas</t>
  </si>
  <si>
    <t>Control de términos</t>
  </si>
  <si>
    <t>(1) TIPO DE PROCESO</t>
  </si>
  <si>
    <t>(2) PROCESO</t>
  </si>
  <si>
    <t>(4) PROCEDIMIENTO</t>
  </si>
  <si>
    <t>(5) ACTIVIDADES</t>
  </si>
  <si>
    <t>IDENTIFICACION DEL RIESGO Y OPORTUNIDADES</t>
  </si>
  <si>
    <t>(11) ANÁLISIS DEL RIESGO
RIESGO INHERENTE</t>
  </si>
  <si>
    <t>(12) DESCRIPCION DEL CONTROL</t>
  </si>
  <si>
    <t>(13) CLASIFICACION DEL CONTROL</t>
  </si>
  <si>
    <t>(14) ANALISIS Y EVALUACION DE LOS CONTROLES</t>
  </si>
  <si>
    <t>(3) OBJETIVO DEL PROCESO</t>
  </si>
  <si>
    <t>(6) RIESGO / OPORTUNIDAD</t>
  </si>
  <si>
    <t>(7) CLASIFICACIÓN</t>
  </si>
  <si>
    <t>(8) CAUSA</t>
  </si>
  <si>
    <t>(9) DESCRIPCIÓN</t>
  </si>
  <si>
    <t>(10) CONSECUENCIA</t>
  </si>
  <si>
    <t>PROBABILIDAD</t>
  </si>
  <si>
    <t xml:space="preserve">IMPACTO </t>
  </si>
  <si>
    <t>CALIFICACION</t>
  </si>
  <si>
    <t>ZONA DE RIESGO</t>
  </si>
  <si>
    <t>ACCIONES</t>
  </si>
  <si>
    <t>FECHA DE IMPLEMENTACION</t>
  </si>
  <si>
    <t>REGISTRO</t>
  </si>
  <si>
    <t>RIESGO</t>
  </si>
  <si>
    <t>OPERATIVO</t>
  </si>
  <si>
    <t>OPORTUNIDAD</t>
  </si>
  <si>
    <t>INSTRUCTIVO PARA EL DILIGENCIAMIENTO DE LA MATRIZ DE RIESGOS Y OPORTUNIDADES</t>
  </si>
  <si>
    <t>(11) Análisis del Riesgo - Riesgo Inherente (NO APLICA PARA LAS OPORTUNIDADES)</t>
  </si>
  <si>
    <t>El análisis de riesgos busca establecer la probabilidad de ocurrencia del evento y sus consecuencias, éste último aspecto puede orientar la clasificación del riesgo, con el fin de obtener información para establecer el nivel de riesgo y las acciones que se van a implementar.
Con la información recogida o suministrada se determina el impacto y la probabilidad, clasificándolos y evaluándolos para poder hallar la capacidad de la corporación  en su aceptación o manejo.
Para el Análisis se tienen establecidos los siguientes criterios de calificación y valoración:</t>
  </si>
  <si>
    <t>TABLA DE PROBABILIDAD</t>
  </si>
  <si>
    <t>Frecuencia</t>
  </si>
  <si>
    <t>Más de una vez al año</t>
  </si>
  <si>
    <t>Probable</t>
  </si>
  <si>
    <t>Al menos 1 vez en el último año</t>
  </si>
  <si>
    <t>Al menos 1 vez en los últimos 2 años</t>
  </si>
  <si>
    <t>Improbable</t>
  </si>
  <si>
    <t>Al menos 1 vez en los últimos 5 años</t>
  </si>
  <si>
    <t>El evento puede ocurrir solo en circunstancias excepcionales (poco comunes o anormales)</t>
  </si>
  <si>
    <t>No se ha presentado en los últimos 5 años</t>
  </si>
  <si>
    <t>TABLA DE IMPACTO</t>
  </si>
  <si>
    <t>Impacto (consecuencias) cuantitativo</t>
  </si>
  <si>
    <t>Impacto (consecuencias) cualitativo</t>
  </si>
  <si>
    <t>Catastrófico</t>
  </si>
  <si>
    <t>- Interrupción de las operaciones de la Entidad por más de cinco (5) días
- Intervención por parte de un ente de control u otro ente regulador
- Pérdida de información critica para la entidad que no se puede recuperar
- Incumplimiento en las metas y objetivos institucionales afectando de forma grave la ejecución presupuesta</t>
  </si>
  <si>
    <t>Mayor</t>
  </si>
  <si>
    <t>- Interrupción de las operaciones de la Entidad por más de dos (2) días
- Pérdida de información critica que puede ser recuperada de forma parcial o incompleta
- Sanción por parte del ente de control y otro ente regulador
- Incumplimiento en las metas y objetivos institucionales afectando el cumplimiento en las metas de gobierno
- Imagen institucional afectada en el orden nacional o regional por incumplimiento en la prestación del servicio a los usuarios o ciudadanos</t>
  </si>
  <si>
    <t>- Interrupción de las operaciones de la Entidad por más de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</si>
  <si>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Menor</t>
  </si>
  <si>
    <t>Insignificante</t>
  </si>
  <si>
    <t>- No ha Interrupción de las operaciones de la Entidad
- No se generan sanciones económicas o administrativas
- No se afecta la Imagen institucional de forma significativa</t>
  </si>
  <si>
    <t>DETERMINACION ZONA DE RIESGO INHERENTE</t>
  </si>
  <si>
    <t>Impacto</t>
  </si>
  <si>
    <t>Probabilidad</t>
  </si>
  <si>
    <t>Insignificante (1)</t>
  </si>
  <si>
    <t>Menor (2)</t>
  </si>
  <si>
    <t>Moderado (3)</t>
  </si>
  <si>
    <t>Mayor (4)</t>
  </si>
  <si>
    <t>Catastrófico (5)</t>
  </si>
  <si>
    <t>Casi seguro (5)</t>
  </si>
  <si>
    <t>Moderada (5)</t>
  </si>
  <si>
    <t>Alta (10)</t>
  </si>
  <si>
    <t>Extrema (15)</t>
  </si>
  <si>
    <t>Extrema (20)</t>
  </si>
  <si>
    <t>Extrema (25)</t>
  </si>
  <si>
    <t>Probable (4)</t>
  </si>
  <si>
    <t>Moderada (4)</t>
  </si>
  <si>
    <t>Alta (8)</t>
  </si>
  <si>
    <t>Alta (12)</t>
  </si>
  <si>
    <t>Extrema (16)</t>
  </si>
  <si>
    <t>Posible (3)</t>
  </si>
  <si>
    <t>Baja (3)</t>
  </si>
  <si>
    <t>Moderada (6)</t>
  </si>
  <si>
    <t>Alta (9)</t>
  </si>
  <si>
    <t>Improbable (2)</t>
  </si>
  <si>
    <t>Baja (2)</t>
  </si>
  <si>
    <t>Rara vez (1)</t>
  </si>
  <si>
    <t>Baja (1)</t>
  </si>
  <si>
    <t>Puntaje</t>
  </si>
  <si>
    <t>Clasificación</t>
  </si>
  <si>
    <t>Tratamiento</t>
  </si>
  <si>
    <t xml:space="preserve"> 1 a 3 puntos</t>
  </si>
  <si>
    <t>Zona de Riesgo Baja</t>
  </si>
  <si>
    <t>Se debe asumir el riesgo y asumir las consecuencias. Los riesgos de las zonas baja se encuentran en un nivel que puede eliminarse o reducirse fácilmente con los controles establecidos en la entidad.</t>
  </si>
  <si>
    <t>4 a 6 puntos</t>
  </si>
  <si>
    <t>Zona de Riesgo Moderada</t>
  </si>
  <si>
    <t>Asumir el riesgo / reducir el riesgo. Deben tomarse las medidas necesarias para llevar los riesgos a la Zona de Riesgo Baja o eliminarlo, actuando bien sea sobre la probabilidad de ocurrencia o sobre la consecuencia, según sea el caso y tenga las posibilidades de acción.</t>
  </si>
  <si>
    <t>8 a 12 puntos</t>
  </si>
  <si>
    <t>Zona de Riesgo Alta</t>
  </si>
  <si>
    <t>Deben tomarse las medidas necesarias para llevar los riesgos a la Zona de Riesgo Moderada, Baja o eliminarlo. Reducir el riesgo, evitar, compartir o transferir.</t>
  </si>
  <si>
    <t>15 a 25 puntos</t>
  </si>
  <si>
    <t>Zona de Riesgo Extrema</t>
  </si>
  <si>
    <t>Los riesgos de la Zona de Riesgo Extrema requieren de un tratamiento prioritario. Se deben implementar los controles orientados a reducir la posibilidad de ocurrencia del riesgo o disminuir el impacto de sus efectos y tomar las medidas de protección. Reducir el riesgo, evitar, compartir o transferir</t>
  </si>
  <si>
    <t>(13) Clasificación de los controles:</t>
  </si>
  <si>
    <t>(14) Análisis y evaluación de los controles</t>
  </si>
  <si>
    <t>DETERMINACION ZONA DE RIESGO RESIDUAL</t>
  </si>
  <si>
    <t>FINANCIERO</t>
  </si>
  <si>
    <t>DE IMAGEN</t>
  </si>
  <si>
    <t>LEGAL O DE CUMPLIMIENTO</t>
  </si>
  <si>
    <t>CÓDIGO:</t>
  </si>
  <si>
    <t>VERSIÓN:</t>
  </si>
  <si>
    <t>FECHA:</t>
  </si>
  <si>
    <t>MEJORA CONTINÚA</t>
  </si>
  <si>
    <t>SISTEMA INTEGRADO DE GESTIÓN DE CALIDAD.</t>
  </si>
  <si>
    <t>ME - MC -F13</t>
  </si>
  <si>
    <t>MATRIZ DE RIESGOS INTEGRADA</t>
  </si>
  <si>
    <t>Criterio de Evaluación</t>
  </si>
  <si>
    <t>Aspecto a Evaluar en el Diseño del Control</t>
  </si>
  <si>
    <t>Opción de respuesta y puntaje</t>
  </si>
  <si>
    <t>1. Responsable</t>
  </si>
  <si>
    <t xml:space="preserve">¿Existe un responsable asignado a la ejecución del control? </t>
  </si>
  <si>
    <t>Asignado: 15
No Asignado: 0</t>
  </si>
  <si>
    <t>Adecuado: 15
Inadecuado: 0</t>
  </si>
  <si>
    <t>2. Periodicidad</t>
  </si>
  <si>
    <t>Oportuna: 15
Inoportuna: 0</t>
  </si>
  <si>
    <t>3. Propósito</t>
  </si>
  <si>
    <t>Prevenir: 15
Detectar: 10
No es un control: 0</t>
  </si>
  <si>
    <t>4. Como se realiza la actividad de control</t>
  </si>
  <si>
    <t>Confiable:15
No Confiable: 0</t>
  </si>
  <si>
    <t>5. Qué pasa con las observaciones o desviaciones</t>
  </si>
  <si>
    <t>Se investigan y resuelven oportunamente: 15
No se investigan y resuelven oportunamente:0</t>
  </si>
  <si>
    <t>6. Evidencia de la ejecución del control</t>
  </si>
  <si>
    <t>¿Se deja evidencia o rastro de la ejecución del control que permita a cualquier tercero con la evidencia llegar a la misma conclusión?</t>
  </si>
  <si>
    <t>Completa: 10
Incompleta: 5
No existe: 0</t>
  </si>
  <si>
    <t>Raro</t>
  </si>
  <si>
    <t>¿El responsable tiene la autoridad y adecuada segregación de funciones en la ejecución del control?</t>
  </si>
  <si>
    <t xml:space="preserve">¿La oportunidad en que se ejecuta el control ayuda a prevenir la mitigación del riesgo o a detectar la materialización del riesgo de manera oportuna? </t>
  </si>
  <si>
    <t xml:space="preserve">¿Las actividades que se desarrollan en el control realmente buscan por si sola prevenir o detectar las causas que pueden dar origen al riesgo, Ej.: verificar, validar, cotejar, comparar, revisar, etc.? </t>
  </si>
  <si>
    <t>¿La fuente de información que se utiliza en el desarrollo del control es información confiable que permita mitigar el riesgo?</t>
  </si>
  <si>
    <t xml:space="preserve">¿Las observaciones, desviaciones o diferencias identificadas como resultados de la ejecución del control son investigadas y resueltas de manera oportuna? </t>
  </si>
  <si>
    <t>Rango de Calificación del Diseño</t>
  </si>
  <si>
    <t>Resultado – Peso en la Evaluación del Diseño del Control</t>
  </si>
  <si>
    <t>Fuerte</t>
  </si>
  <si>
    <t>96 a 100</t>
  </si>
  <si>
    <t>86 a 95</t>
  </si>
  <si>
    <t>Débil</t>
  </si>
  <si>
    <t>0 a 85</t>
  </si>
  <si>
    <t>Rango de Calificación de la Ejecución</t>
  </si>
  <si>
    <t>(15) EVALUACIÓN A LA SOLIDEZ INDIVIDUAL DE CADA CONTROL</t>
  </si>
  <si>
    <t>(15) Evaluación a la Solidez Individual de cada Control</t>
  </si>
  <si>
    <t>Teniendo la calificación de la evaluación del diseño y ejecución del control se deberá evaluar la solidez individual de cada control para establecer posteriormente si se deben o no realizar acciones de mejora para fortalecer el control evaluado. Dicha evaluación se realiza ingresando los rangos de calificación obtenidos por control en la siguiente tabla:</t>
  </si>
  <si>
    <t>Peso del Diseño de cada Control</t>
  </si>
  <si>
    <t>Peso de la Ejecución de cada Control</t>
  </si>
  <si>
    <t>Solidez Individual de cada Control</t>
  </si>
  <si>
    <t>Fuerte: 100</t>
  </si>
  <si>
    <t>Moderado: 50</t>
  </si>
  <si>
    <t>Débil: 0</t>
  </si>
  <si>
    <t>Debe establecer acciones de mejora para Fortalecer el Control</t>
  </si>
  <si>
    <t>SI / NO</t>
  </si>
  <si>
    <t>Fuerte: Calificación entre 96 y 100</t>
  </si>
  <si>
    <t>Fuerte + Fuerte = Fuerte</t>
  </si>
  <si>
    <t>NO</t>
  </si>
  <si>
    <t>Fuerte + Moderado = Moderado</t>
  </si>
  <si>
    <t>SI</t>
  </si>
  <si>
    <t>Fuerte + Débil = Débil</t>
  </si>
  <si>
    <t>Moderado: Calificación entre 86 y 95</t>
  </si>
  <si>
    <t>Moderado + Fuerte = Moderado</t>
  </si>
  <si>
    <t>Moderado + Moderado = Moderado</t>
  </si>
  <si>
    <t>Moderado + Débil = Débil</t>
  </si>
  <si>
    <t>Débil: Calificación entre 0 y 85</t>
  </si>
  <si>
    <t>Débil + Fuerte = Débil</t>
  </si>
  <si>
    <t>Débil + Moderado = Débil</t>
  </si>
  <si>
    <t>Débil + Débil = Débil</t>
  </si>
  <si>
    <t>Aunque la calificación en el diseño del control sea fuerte, se debe evaluar también la ejecución del control ya que no basta con solo tener el control bien diseñado. La organización debe asegurar la ejecución de los controles por medio de líderes de proceso y los gerentes públicos determinando la periodicidad de medición de los mismos para que de esta forma la auditoria interna o control interno pueda confirmar que se realizaron dichas actividades y según este documento se pueda determinar el rango de calificación de la ejecución del control según los criterios de la siguiente tabla:</t>
  </si>
  <si>
    <t>Resultado – Peso en la Ejecución del Control</t>
  </si>
  <si>
    <t>El control se ejecuta de manera consistente por parte del responsable.</t>
  </si>
  <si>
    <t xml:space="preserve">El control se ejecuta algunas veces por parte del responsable. </t>
  </si>
  <si>
    <t>El control no se ejecuta por parte del responsable.</t>
  </si>
  <si>
    <t>(16) VALORACIÓN DEL RIESGO
RIESGO RESIDUAL</t>
  </si>
  <si>
    <t>La mayoría de los controles que se diseñan son para disminuir la probabilidad de que un riesgo se materialice y muy pocos están dirigidos al impacto. Pero si no existieran dichos controles sobre la probabilidad, el impacto por riesgos que llegasen a materializarse seria mayor. Es por tal razón que para la elaboración de la matriz de desplazamiento del riesgo se deberá evaluar si el control ayuda a disminuir el impacto o la probabilidad y se calificará teniendo en cuenta que de manera indirecta también disminuirá el impacto.</t>
  </si>
  <si>
    <t>Controles que ayudan a disminuir la probabilidad</t>
  </si>
  <si>
    <t>Controles que ayudan a disminuir el impacto</t>
  </si>
  <si>
    <t># Columnas en la matriz de riesgo que se desplaza en el eje de probabilidad</t>
  </si>
  <si>
    <t># Columnas en la matriz de riesgo que se desplaza en el eje de impacto</t>
  </si>
  <si>
    <t>Directamente</t>
  </si>
  <si>
    <t>Indirectamente</t>
  </si>
  <si>
    <t>No Disminuye</t>
  </si>
  <si>
    <t>Solidez de conjunto de los controles</t>
  </si>
  <si>
    <t>(16) Valoración del Riesgo - Riesgo Residual</t>
  </si>
  <si>
    <t>(17) Acciones asociadas al control:</t>
  </si>
  <si>
    <t>RESULTADO - PESO EN LA EVALUACIÓN DEL DISEÑO DEL CONTROL</t>
  </si>
  <si>
    <t>RANGO DE CALIFICACIÓN DEL DISEÑO</t>
  </si>
  <si>
    <t>RANGO DE CALIFICACIÓN DE LA EJECUCIÓN</t>
  </si>
  <si>
    <t>RANGO DE CALIFICACIÓN DE LA SOLIDEZ EN CONJUNTO DE CONTROLES</t>
  </si>
  <si>
    <t>DEBE ESTABLECER ACCIONES DE MEJORA PARA FORTALECER EL CONTROL
 SI/NO</t>
  </si>
  <si>
    <t>CONTROLES QUE AYUDAN A DISMINUIR LA PROBABILIDAD</t>
  </si>
  <si>
    <t>CONTROLES QUE AYUDAN A DISMINUIR EL IMPACTO</t>
  </si>
  <si>
    <t>DIRECTAMENTE</t>
  </si>
  <si>
    <t>NO DISMINUYE</t>
  </si>
  <si>
    <t>INDIRECTAMENTE</t>
  </si>
  <si>
    <t>N/A</t>
  </si>
  <si>
    <t>AMBIENTAL</t>
  </si>
  <si>
    <t>ATENCIÓN AL CIUDADANO</t>
  </si>
  <si>
    <t>COMUNICACIÓN EXTERNA</t>
  </si>
  <si>
    <t>COMUNICACIÓN INTERNA</t>
  </si>
  <si>
    <t>CORRUPCIÓN</t>
  </si>
  <si>
    <t>ECONÓMICO</t>
  </si>
  <si>
    <t>ESTRATÉGICO</t>
  </si>
  <si>
    <t>INFRAESTRUCTURA</t>
  </si>
  <si>
    <t>POLÍTICO</t>
  </si>
  <si>
    <t>PROCESOS</t>
  </si>
  <si>
    <t>SOCIAL</t>
  </si>
  <si>
    <t>TALENTO HUMANO</t>
  </si>
  <si>
    <t>TECNOLÓGICO</t>
  </si>
  <si>
    <t>PREVENTIVO</t>
  </si>
  <si>
    <t>DETECTIVO</t>
  </si>
  <si>
    <t>CORRECTIVO</t>
  </si>
  <si>
    <t>INDICADORES</t>
  </si>
  <si>
    <t>FUERTE</t>
  </si>
  <si>
    <t>MODERADO</t>
  </si>
  <si>
    <t>DÉBIL</t>
  </si>
  <si>
    <r>
      <t>(1) Tipo de Proceso:</t>
    </r>
    <r>
      <rPr>
        <sz val="10"/>
        <color theme="1"/>
        <rFont val="Arial"/>
        <family val="2"/>
      </rPr>
      <t xml:space="preserve"> En este espacio debe definirse el tipo de proceso al que corresponde de acuerdo a los definidos en el Mapa de Procesos: Gerenciales / Estratégico, Operativo / Misional, Apoyo y Evaluación.</t>
    </r>
  </si>
  <si>
    <r>
      <t xml:space="preserve">(2) Proceso: </t>
    </r>
    <r>
      <rPr>
        <sz val="10"/>
        <color theme="1"/>
        <rFont val="Arial"/>
        <family val="2"/>
      </rPr>
      <t>Indicar el nombre del Proceso que corresponde de acuerdo al Mapa de Procesos del Sistema de Gestión de la Corporación.</t>
    </r>
  </si>
  <si>
    <r>
      <t xml:space="preserve">(3) Objetivo: </t>
    </r>
    <r>
      <rPr>
        <sz val="10"/>
        <color theme="1"/>
        <rFont val="Arial"/>
        <family val="2"/>
      </rPr>
      <t>Hace referencia al objetivo del Proceso, descrito en la caracterización del mismo.</t>
    </r>
  </si>
  <si>
    <r>
      <t xml:space="preserve">(4) Procedimiento: </t>
    </r>
    <r>
      <rPr>
        <sz val="10"/>
        <color theme="1"/>
        <rFont val="Arial"/>
        <family val="2"/>
      </rPr>
      <t>Escribir el nombre del procedimiento relacionado con el proceso objeto de análisis.</t>
    </r>
  </si>
  <si>
    <r>
      <t xml:space="preserve">(5) Actividades: </t>
    </r>
    <r>
      <rPr>
        <sz val="10"/>
        <color theme="1"/>
        <rFont val="Arial"/>
        <family val="2"/>
      </rPr>
      <t>escribir las actividades correspondientes al procedimiento en las cuales se identifican los posibles riesgos y oportunidades.</t>
    </r>
  </si>
  <si>
    <r>
      <t xml:space="preserve">(6) Riesgo / Oportunidad:  </t>
    </r>
    <r>
      <rPr>
        <sz val="10"/>
        <color theme="1"/>
        <rFont val="Arial"/>
        <family val="2"/>
      </rPr>
      <t>Determinar si el evento corresponde a un riesgo o a una oportunidad.</t>
    </r>
  </si>
  <si>
    <r>
      <t xml:space="preserve">(7) Clasificación:  </t>
    </r>
    <r>
      <rPr>
        <sz val="10"/>
        <color theme="1"/>
        <rFont val="Arial"/>
        <family val="2"/>
      </rPr>
      <t>durante el proceso de identificación del riesgo y las oportunidades, se recomienda hacer una clasificación, con el fin de establecer con mayor facilidad el análisis del impacto, teniendo en cuenta los siguientes conceptos:</t>
    </r>
  </si>
  <si>
    <r>
      <rPr>
        <b/>
        <i/>
        <sz val="10"/>
        <color theme="1"/>
        <rFont val="Arial"/>
        <family val="2"/>
      </rPr>
      <t>Estratégicos:</t>
    </r>
    <r>
      <rPr>
        <b/>
        <sz val="10"/>
        <color theme="1"/>
        <rFont val="Arial"/>
        <family val="2"/>
      </rPr>
      <t xml:space="preserve"> </t>
    </r>
    <r>
      <rPr>
        <sz val="10"/>
        <color theme="1"/>
        <rFont val="Arial"/>
        <family val="2"/>
      </rPr>
      <t>se asocia con la forma en que se administra la Entidad, se enfoca a asuntos globales relacionados con la misión y el cumplimiento de los objetivos estratégicos, la clara definición de políticas, diseño y conceptualización de la entidad por parte de la alta gerencia.</t>
    </r>
  </si>
  <si>
    <r>
      <rPr>
        <b/>
        <i/>
        <sz val="10"/>
        <color theme="1"/>
        <rFont val="Arial"/>
        <family val="2"/>
      </rPr>
      <t>Operativos:</t>
    </r>
    <r>
      <rPr>
        <sz val="10"/>
        <color theme="1"/>
        <rFont val="Arial"/>
        <family val="2"/>
      </rPr>
      <t xml:space="preserve"> comprenden riesgos y oportunidades provenientes del funcionamiento y operatividad de los sistemas de información institucional, de la definición de los procesos, de la estructura de la entidad, de la articulación entre dependencias.</t>
    </r>
  </si>
  <si>
    <r>
      <rPr>
        <b/>
        <i/>
        <sz val="10"/>
        <color theme="1"/>
        <rFont val="Arial"/>
        <family val="2"/>
      </rPr>
      <t>Financieros:</t>
    </r>
    <r>
      <rPr>
        <i/>
        <sz val="10"/>
        <color theme="1"/>
        <rFont val="Arial"/>
        <family val="2"/>
      </rPr>
      <t xml:space="preserve"> </t>
    </r>
    <r>
      <rPr>
        <sz val="10"/>
        <color theme="1"/>
        <rFont val="Arial"/>
        <family val="2"/>
      </rPr>
      <t>se relacionan con el manejo de los recursos de la entidad que incluyen: la ejecución presupuestal, la elaboración de los estados financieros, los pagos, manejos de excedentes de tesorería y el manejo sobre los bienes.</t>
    </r>
  </si>
  <si>
    <r>
      <rPr>
        <b/>
        <i/>
        <sz val="10"/>
        <color theme="1"/>
        <rFont val="Arial"/>
        <family val="2"/>
      </rPr>
      <t>Legales o de Cumplimiento:</t>
    </r>
    <r>
      <rPr>
        <sz val="10"/>
        <color theme="1"/>
        <rFont val="Arial"/>
        <family val="2"/>
      </rPr>
      <t xml:space="preserve"> se asocian con la capacidad de la entidad para cumplir con los requisitos legales, contractuales, de ética pública y en general con su compromiso ante la comunidad.</t>
    </r>
  </si>
  <si>
    <r>
      <rPr>
        <b/>
        <i/>
        <sz val="10"/>
        <color theme="1"/>
        <rFont val="Arial"/>
        <family val="2"/>
      </rPr>
      <t>Tecnológicos:</t>
    </r>
    <r>
      <rPr>
        <sz val="10"/>
        <color theme="1"/>
        <rFont val="Arial"/>
        <family val="2"/>
      </rPr>
      <t xml:space="preserve"> están relacionados con la capacidad tecnológica de la Entidad para satisfacer sus necesidades actuales y futuras y el cumplimiento de la misión.</t>
    </r>
  </si>
  <si>
    <r>
      <rPr>
        <b/>
        <i/>
        <sz val="10"/>
        <color theme="1"/>
        <rFont val="Arial"/>
        <family val="2"/>
      </rPr>
      <t>De Imagen</t>
    </r>
    <r>
      <rPr>
        <b/>
        <sz val="10"/>
        <color theme="1"/>
        <rFont val="Arial"/>
        <family val="2"/>
      </rPr>
      <t>:</t>
    </r>
    <r>
      <rPr>
        <sz val="10"/>
        <color theme="1"/>
        <rFont val="Arial"/>
        <family val="2"/>
      </rPr>
      <t xml:space="preserve"> relacionados con la percepción y la confianza por parte de la ciudadanía hacia la institución.</t>
    </r>
  </si>
  <si>
    <r>
      <rPr>
        <b/>
        <i/>
        <sz val="10"/>
        <color theme="1"/>
        <rFont val="Arial"/>
        <family val="2"/>
      </rPr>
      <t xml:space="preserve">Corrupción: </t>
    </r>
    <r>
      <rPr>
        <sz val="10"/>
        <color theme="1"/>
        <rFont val="Arial"/>
        <family val="2"/>
      </rPr>
      <t>se asocian a la posibilidad de que, por acción u omisión, mediante el uso indebido del poder, de los recursos o de la información, se lesionen los intereses de una entidad y en consecuencia del Estado, para la obtención de un beneficio particular.</t>
    </r>
  </si>
  <si>
    <r>
      <rPr>
        <b/>
        <i/>
        <sz val="10"/>
        <color theme="1"/>
        <rFont val="Arial"/>
        <family val="2"/>
      </rPr>
      <t>Económico:</t>
    </r>
    <r>
      <rPr>
        <sz val="10"/>
        <color theme="1"/>
        <rFont val="Arial"/>
        <family val="2"/>
      </rPr>
      <t xml:space="preserve"> Disponibilidad de capital, liquidez, mercados financieros, desempleo, competencia.</t>
    </r>
  </si>
  <si>
    <r>
      <rPr>
        <b/>
        <i/>
        <sz val="10"/>
        <color theme="1"/>
        <rFont val="Arial"/>
        <family val="2"/>
      </rPr>
      <t>Político:</t>
    </r>
    <r>
      <rPr>
        <sz val="10"/>
        <color theme="1"/>
        <rFont val="Arial"/>
        <family val="2"/>
      </rPr>
      <t xml:space="preserve"> Riesgo relacionado a los cambios de gobierno, legislación, políticas públicas, regulación.</t>
    </r>
  </si>
  <si>
    <r>
      <rPr>
        <b/>
        <i/>
        <sz val="10"/>
        <color theme="1"/>
        <rFont val="Arial"/>
        <family val="2"/>
      </rPr>
      <t>Social:</t>
    </r>
    <r>
      <rPr>
        <sz val="10"/>
        <color theme="1"/>
        <rFont val="Arial"/>
        <family val="2"/>
      </rPr>
      <t xml:space="preserve"> Relacionados a la Demografía, responsabilidad social, orden público.</t>
    </r>
  </si>
  <si>
    <r>
      <rPr>
        <b/>
        <i/>
        <sz val="10"/>
        <color theme="1"/>
        <rFont val="Arial"/>
        <family val="2"/>
      </rPr>
      <t>Infraestructura:</t>
    </r>
    <r>
      <rPr>
        <sz val="10"/>
        <color theme="1"/>
        <rFont val="Arial"/>
        <family val="2"/>
      </rPr>
      <t xml:space="preserve"> Integridad y disponibilidad de datos y sistemas, desarrollo, producción y mantenimiento de sistemas de información.</t>
    </r>
  </si>
  <si>
    <r>
      <rPr>
        <b/>
        <i/>
        <sz val="10"/>
        <color theme="1"/>
        <rFont val="Arial"/>
        <family val="2"/>
      </rPr>
      <t>Ambiental:</t>
    </r>
    <r>
      <rPr>
        <sz val="10"/>
        <color theme="1"/>
        <rFont val="Arial"/>
        <family val="2"/>
      </rPr>
      <t xml:space="preserve"> Emisiones y residuos, energía, catástrofes naturales, desarrollo sostenible.</t>
    </r>
  </si>
  <si>
    <r>
      <rPr>
        <b/>
        <i/>
        <sz val="10"/>
        <color theme="1"/>
        <rFont val="Arial"/>
        <family val="2"/>
      </rPr>
      <t>Talento Humano:</t>
    </r>
    <r>
      <rPr>
        <sz val="10"/>
        <color theme="1"/>
        <rFont val="Arial"/>
        <family val="2"/>
      </rPr>
      <t xml:space="preserve"> Competencia del personal, disponibilidad del personal, seguridad y salud ocupacional.</t>
    </r>
  </si>
  <si>
    <r>
      <rPr>
        <b/>
        <i/>
        <sz val="10"/>
        <color theme="1"/>
        <rFont val="Arial"/>
        <family val="2"/>
      </rPr>
      <t>Procesos:</t>
    </r>
    <r>
      <rPr>
        <sz val="10"/>
        <color theme="1"/>
        <rFont val="Arial"/>
        <family val="2"/>
      </rPr>
      <t xml:space="preserve"> Capacidad, diseño, ejecución, proveedores, entradas, saludas, gestión del conocimiento.</t>
    </r>
  </si>
  <si>
    <r>
      <rPr>
        <b/>
        <i/>
        <sz val="10"/>
        <color theme="1"/>
        <rFont val="Arial"/>
        <family val="2"/>
      </rPr>
      <t xml:space="preserve">Comunicación Interna: </t>
    </r>
    <r>
      <rPr>
        <sz val="10"/>
        <color theme="1"/>
        <rFont val="Arial"/>
        <family val="2"/>
      </rPr>
      <t xml:space="preserve">Riesgo en los canales de comunicación utilizados y su efectividad, así como el flujo de información necesaria para el desarrollo de las operaciones. </t>
    </r>
  </si>
  <si>
    <r>
      <rPr>
        <b/>
        <i/>
        <sz val="10"/>
        <color theme="1"/>
        <rFont val="Arial"/>
        <family val="2"/>
      </rPr>
      <t>Comunicación Externa</t>
    </r>
    <r>
      <rPr>
        <sz val="10"/>
        <color theme="1"/>
        <rFont val="Arial"/>
        <family val="2"/>
      </rPr>
      <t>: Riesgo en los mecanismos establecidos para entrar en contacto con los usuarios o ciudadanos establecidos.</t>
    </r>
  </si>
  <si>
    <r>
      <rPr>
        <b/>
        <i/>
        <sz val="10"/>
        <color theme="1"/>
        <rFont val="Arial"/>
        <family val="2"/>
      </rPr>
      <t>Atención al Ciudadano:</t>
    </r>
    <r>
      <rPr>
        <sz val="10"/>
        <color theme="1"/>
        <rFont val="Arial"/>
        <family val="2"/>
      </rPr>
      <t xml:space="preserve"> Riesgo de perder a los ciudadanos interesados en el canal por sensación de abandono u ofensa en el proceso de atención al cliente.</t>
    </r>
  </si>
  <si>
    <r>
      <t xml:space="preserve">(8) Causa: </t>
    </r>
    <r>
      <rPr>
        <sz val="10"/>
        <color theme="1"/>
        <rFont val="Arial"/>
        <family val="2"/>
      </rPr>
      <t>son los medios, las circunstancias y agentes generadores de riesgo o la oportunidad. Los agentes generadores que se entienden como todos los sujetos u objetos que tienen la capacidad de originar un riesgo o potenciar una oportunidad. En este punto debe describirse las causas que originan los riesgos u oportunidades identificados de acuerdo a los factores internos y externos analizados que pueden afectar el logro de los objetivos del proceso.</t>
    </r>
  </si>
  <si>
    <r>
      <t xml:space="preserve">(9) Descripción: </t>
    </r>
    <r>
      <rPr>
        <sz val="10"/>
        <color theme="1"/>
        <rFont val="Arial"/>
        <family val="2"/>
      </rPr>
      <t>se debe describir los riesgos u oportunidades que pueden afectar  o potenciar el normal desarrollo de las actividades de acuerdo a las causas identificadas.</t>
    </r>
  </si>
  <si>
    <r>
      <t xml:space="preserve">(10) Consecuencia: </t>
    </r>
    <r>
      <rPr>
        <sz val="10"/>
        <color theme="1"/>
        <rFont val="Arial"/>
        <family val="2"/>
      </rPr>
      <t>Las consecuencias determinadas en este paso se asociaran a la tabla de impactos o consecuencias.</t>
    </r>
  </si>
  <si>
    <r>
      <t xml:space="preserve">Probabilidad: </t>
    </r>
    <r>
      <rPr>
        <sz val="10"/>
        <color theme="1"/>
        <rFont val="Arial"/>
        <family val="2"/>
      </rPr>
      <t>Se entiende la  posibilidad de ocurrencia del evento; esta puede ser medida con criterios de frecuencia.</t>
    </r>
  </si>
  <si>
    <t>Es viable que el evento ocurra en la mayoría de las circunstancias</t>
  </si>
  <si>
    <r>
      <rPr>
        <b/>
        <sz val="10"/>
        <color theme="1"/>
        <rFont val="Arial"/>
        <family val="2"/>
      </rPr>
      <t>Impacto</t>
    </r>
    <r>
      <rPr>
        <sz val="10"/>
        <color theme="1"/>
        <rFont val="Arial"/>
        <family val="2"/>
      </rPr>
      <t>: Se entiende las consecuencias que pueden ocasionar a la organización la materialización del riesgo o la oportunidad. Escala de medida cualitativa estableciendo las categorías y la descripción. Por ejemplo:</t>
    </r>
  </si>
  <si>
    <t>- Impacto que afecte la ejecución presupuestal en un valor mayor o igual al 50%
- Perdida de cobertura en la prestación de servicios de la entidad mayor o igual al 50%
- Pago de indemnizaciones a terceros por acciones legales que pueden afectar el presupuesto total de la entidad en un valor mayor o igual al 50%
- Pago de sanciones económicas por incumplimiento en la normatividad aplicable ante un ente regulador, las cuales afectan en un valor mayor o igual al 50% del presupuesto general de la entidad</t>
  </si>
  <si>
    <t>- Impacto que afecte la ejecución presupuestal en un valor mayor o igual al 20%
- Perdida de cobertura en la prestación de servicios de la entidad mayor o igual al 20%
- Pago de indemnizaciones a terceros por acciones legales que pueden afectar el presupuesto total de la entidad en un valor mayor o igual al 20%
- Pago de sanciones económicas por incumplimiento en la normatividad aplicable ante un ente regulador, las cuales afectan en un valor mayor o igual al 20% del presupuesto general de la entidad</t>
  </si>
  <si>
    <t>- Impacto que afecte la ejecución presupuestal en un valor mayor o igual al 5%
- Perdida de cobertura en la prestación de servicios de la entidad mayor o igual al 10%
- Pago de indemnizaciones a terceros por acciones legales que pueden afectar el presupuesto total de la entidad en un valor mayor o igual al 5%
- Pago de sanciones económicas por incumplimiento en la normatividad aplicable ante un ente regulador, las cuales afectan en un valor mayor o igual al 5% del presupuesto general de la entidad</t>
  </si>
  <si>
    <t>- Impacto que afecte la ejecución presupuestal en un valor menor o igual al 1%
- Perdida de cobertura en la prestación de servicios de la entidad menor o igual al 50%
- Pago de indemnizaciones a terceros por acciones legales que pueden afectar el presupuesto total de la entidad en un valor menor o igual al 1%
- Pago de sanciones económicas por incumplimiento en la normatividad aplicable ante un ente regulador, las cuales afectan en un valor menor o igual al 1% del presupuesto general de la entidad</t>
  </si>
  <si>
    <t>- 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</si>
  <si>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 Impacto que afecte la ejecución presupuestal en un valor menor o igual al 0,5%
- Perdida de cobertura en la prestación de servicios de la entidad menor o igual al 1%
- Pago de indemnizaciones a terceros por acciones legales que pueden afectar el presupuesto total de la entidad en un valor menor o igual al 0,5%
- Pago de sanciones económicas por incumplimiento en la normatividad aplicable ante un ente regulador, las cuales afectan en un valor menor o igual al 0.5% del presupuesto general de la entidad</t>
  </si>
  <si>
    <r>
      <t xml:space="preserve">Calificación: </t>
    </r>
    <r>
      <rPr>
        <sz val="10"/>
        <color theme="1"/>
        <rFont val="Arial"/>
        <family val="2"/>
      </rPr>
      <t>con el fin de determinar la zona de riesgo se realiza la  multiplicación entre la probabilidad vs el impacto, el resultado permitirá indicar la zona de riesgo en la cual se clasificara el riesgo.</t>
    </r>
  </si>
  <si>
    <r>
      <t xml:space="preserve">Zona de riesgo:  </t>
    </r>
    <r>
      <rPr>
        <sz val="10"/>
        <color theme="1"/>
        <rFont val="Arial"/>
        <family val="2"/>
      </rPr>
      <t>Una vez realizado el análisis de riesgo con base a los aspectos de probabilidad e impacto, se determina la priorización de la zona de riesgo con base en las formulas establecidas en la matriz, lo que permite determinar cuáles requieren de un tratamiento  inmediato.</t>
    </r>
  </si>
  <si>
    <r>
      <rPr>
        <b/>
        <sz val="10"/>
        <color theme="1"/>
        <rFont val="Arial"/>
        <family val="2"/>
      </rPr>
      <t xml:space="preserve">(12) Definición del control: </t>
    </r>
    <r>
      <rPr>
        <sz val="10"/>
        <color theme="1"/>
        <rFont val="Arial"/>
        <family val="2"/>
      </rPr>
      <t>Una vez determinada la zona de riesgo se evalúa la conveniencia, de implementar o aplicar algún control como mecanismos, políticas, prácticas u otras acciones que actúen para minimizar el riesgo negativo o potenciar oportunidades positivas, con el fin de garantizar el desarrollo y cumplimiento de las actividades acorde a los requisitos institucionales. Se debe determinar si los controles están documentados, con el fin de establecer la manera como se realiza el control, algunos ejemplos de tipos de control:</t>
    </r>
  </si>
  <si>
    <r>
      <t xml:space="preserve">Para realizar la valoración de los controles existentes es necesario recordar que éstos se clasifican en:
- </t>
    </r>
    <r>
      <rPr>
        <b/>
        <sz val="10"/>
        <color theme="1"/>
        <rFont val="Arial"/>
        <family val="2"/>
      </rPr>
      <t xml:space="preserve">Preventivos: </t>
    </r>
    <r>
      <rPr>
        <sz val="10"/>
        <color theme="1"/>
        <rFont val="Arial"/>
        <family val="2"/>
      </rPr>
      <t>Se orientan a eliminar las causas del riesgo, para prevenir su ocurrencia o materialización.</t>
    </r>
    <r>
      <rPr>
        <b/>
        <sz val="10"/>
        <color theme="1"/>
        <rFont val="Arial"/>
        <family val="2"/>
      </rPr>
      <t xml:space="preserve">
- Detectivos: </t>
    </r>
    <r>
      <rPr>
        <sz val="10"/>
        <color theme="1"/>
        <rFont val="Arial"/>
        <family val="2"/>
      </rPr>
      <t>Aquellos que registran un evento después presentado; sirven para descubrir resultados no previstos y alertar sobre la presencia de un riesgo.</t>
    </r>
    <r>
      <rPr>
        <b/>
        <sz val="10"/>
        <color theme="1"/>
        <rFont val="Arial"/>
        <family val="2"/>
      </rPr>
      <t xml:space="preserve">
- Correctivos: </t>
    </r>
    <r>
      <rPr>
        <sz val="10"/>
        <color theme="1"/>
        <rFont val="Arial"/>
        <family val="2"/>
      </rPr>
      <t>Aquellos que permiten, después de ser detectado el evento no deseado, el restablecimiento de la actividad.</t>
    </r>
  </si>
  <si>
    <r>
      <rPr>
        <sz val="10"/>
        <color theme="1"/>
        <rFont val="Arial"/>
        <family val="2"/>
      </rPr>
      <t xml:space="preserve">Su objetivo es comparar los resultados del análisis de riesgos con los controles establecidos, para determinar la zona de riesgo final </t>
    </r>
    <r>
      <rPr>
        <b/>
        <sz val="10"/>
        <color theme="1"/>
        <rFont val="Arial"/>
        <family val="2"/>
      </rPr>
      <t xml:space="preserve">(Riesgo Residual)
</t>
    </r>
    <r>
      <rPr>
        <sz val="10"/>
        <color theme="1"/>
        <rFont val="Arial"/>
        <family val="2"/>
      </rPr>
      <t>Se realiza la calificación de los controles de acuerdo a los siguientes criterios:</t>
    </r>
  </si>
  <si>
    <t>Con la calificación obtenida se realiza un desplazamiento en la matriz, así: si el control afecta la probabilidad se avanza hacia abajo. Si afecta el impacto se avanza a la izquierda. Si la solidez de conjunto de control es Débil no disminuirá la probabilidad o el impacto asociado al riesgo. Los riesgos de corrupción solamente podrán tener disminución de la probabilidad ya que el impacto siempre será significativo.</t>
  </si>
  <si>
    <r>
      <t xml:space="preserve">Indicadores: </t>
    </r>
    <r>
      <rPr>
        <sz val="10"/>
        <color theme="1"/>
        <rFont val="Arial"/>
        <family val="2"/>
      </rPr>
      <t>son variables que intentan medir u objetivar, en forma cuantitativa o cualitativa, sucesos colectivos para así, poder respaldar acciones.</t>
    </r>
  </si>
  <si>
    <r>
      <rPr>
        <b/>
        <sz val="10"/>
        <color theme="1"/>
        <rFont val="Arial"/>
        <family val="2"/>
      </rPr>
      <t xml:space="preserve">Acciones: </t>
    </r>
    <r>
      <rPr>
        <sz val="10"/>
        <color theme="1"/>
        <rFont val="Arial"/>
        <family val="2"/>
      </rPr>
      <t>Una vez determinada la zona de riesgo se evalúa la conveniencia, de aplicar acciones como mecanismos de implementación del control, que actúen para minimizar el riesgo negativo o potenciar oportunidades positivas, con el fin de garantizar el desarrollo y cumplimiento de las actividades acorde a los requisitos institucionales.</t>
    </r>
  </si>
  <si>
    <r>
      <t xml:space="preserve">Fecha de implementación: </t>
    </r>
    <r>
      <rPr>
        <sz val="10"/>
        <color theme="1"/>
        <rFont val="Arial"/>
        <family val="2"/>
      </rPr>
      <t>define la fecha o período de ejecución de la acción de control.</t>
    </r>
  </si>
  <si>
    <r>
      <t xml:space="preserve">Responsables: </t>
    </r>
    <r>
      <rPr>
        <sz val="10"/>
        <color theme="1"/>
        <rFont val="Arial"/>
        <family val="2"/>
      </rPr>
      <t>hace referencia a los líderes de los procesos donde se desarrollarán las acciones propuestas y los responsables de ejecutarlas.</t>
    </r>
  </si>
  <si>
    <r>
      <t xml:space="preserve">Evidencia del control: </t>
    </r>
    <r>
      <rPr>
        <sz val="10"/>
        <color theme="1"/>
        <rFont val="Arial"/>
        <family val="2"/>
      </rPr>
      <t>se debe indicar los registros donde se evidencia la aplicación del control.</t>
    </r>
  </si>
  <si>
    <t>Procesos.</t>
  </si>
  <si>
    <t>CLASIFICACIÓN DEL PROCESO.</t>
  </si>
  <si>
    <t>RIESGOS INHERENTES</t>
  </si>
  <si>
    <t>Proceso</t>
  </si>
  <si>
    <t>Ambiental</t>
  </si>
  <si>
    <t>Atención Al Ciudadano</t>
  </si>
  <si>
    <t>Comunicación Externa</t>
  </si>
  <si>
    <t>Comunicación Interna</t>
  </si>
  <si>
    <t>Corrupción</t>
  </si>
  <si>
    <t>De Imagen</t>
  </si>
  <si>
    <t>Económico</t>
  </si>
  <si>
    <t>Estratégico</t>
  </si>
  <si>
    <t>Financiero</t>
  </si>
  <si>
    <t>Infraestructura</t>
  </si>
  <si>
    <t>Legal O De Cumplimiento</t>
  </si>
  <si>
    <t>Operativo</t>
  </si>
  <si>
    <t>Político</t>
  </si>
  <si>
    <t>Procesos</t>
  </si>
  <si>
    <t>Social</t>
  </si>
  <si>
    <t>Talento Humano</t>
  </si>
  <si>
    <t>Tecnológico</t>
  </si>
  <si>
    <t>Baja</t>
  </si>
  <si>
    <t>Moderada</t>
  </si>
  <si>
    <t>Alta</t>
  </si>
  <si>
    <t>Extrema</t>
  </si>
  <si>
    <t>Total Riesgos por proceso</t>
  </si>
  <si>
    <t>1.</t>
  </si>
  <si>
    <t>Planeación Estratégica</t>
  </si>
  <si>
    <t>2.</t>
  </si>
  <si>
    <t>Mejoramiento Contínuo</t>
  </si>
  <si>
    <t>3.</t>
  </si>
  <si>
    <t>Gestión de Comunicaciones</t>
  </si>
  <si>
    <t>4.</t>
  </si>
  <si>
    <t>Gestión Comercial y de Proyectos</t>
  </si>
  <si>
    <t>5.</t>
  </si>
  <si>
    <t>Gestión de Mercadeo</t>
  </si>
  <si>
    <t>6.</t>
  </si>
  <si>
    <t>Gestión de Contenidos</t>
  </si>
  <si>
    <t>7.</t>
  </si>
  <si>
    <t>Gestión de Programación</t>
  </si>
  <si>
    <t>8.</t>
  </si>
  <si>
    <t>Gestión de Producción</t>
  </si>
  <si>
    <t>9.</t>
  </si>
  <si>
    <t>10.</t>
  </si>
  <si>
    <t>11.</t>
  </si>
  <si>
    <t>Gestión de Recursos Físicos</t>
  </si>
  <si>
    <t>12.</t>
  </si>
  <si>
    <t>Gestión Jurídica</t>
  </si>
  <si>
    <t>13.</t>
  </si>
  <si>
    <t>Gestión de Talento Humano</t>
  </si>
  <si>
    <t>14.</t>
  </si>
  <si>
    <t>Gestión Financiera</t>
  </si>
  <si>
    <t>15.</t>
  </si>
  <si>
    <t>Gestión Contractual</t>
  </si>
  <si>
    <t>16.</t>
  </si>
  <si>
    <t>Participación y Atención al Ciudadano</t>
  </si>
  <si>
    <t>17.</t>
  </si>
  <si>
    <t>Gestión Documental</t>
  </si>
  <si>
    <t>18.</t>
  </si>
  <si>
    <t>Gestión de evaluación, control y seguimiento</t>
  </si>
  <si>
    <t>Total</t>
  </si>
  <si>
    <t>Estrategico</t>
  </si>
  <si>
    <t>Misionales</t>
  </si>
  <si>
    <t>MAPA DE CALOR</t>
  </si>
  <si>
    <t>GERENCIAL / ESTRATEGICO</t>
  </si>
  <si>
    <t>Establecer los lineamientos institucionales que enmarcan la operación de TEVEANDINA LTDA. - CANALTRECE, garantizando la retroalimentación y la gestión del conocimiento para el logro de metas institucionales.</t>
  </si>
  <si>
    <t>Planeación estratégica.
Gestión de Riesgos.</t>
  </si>
  <si>
    <t xml:space="preserve">1. Planificación de cambios del sistema de gestión.
2. Seguimiento
3. Evaluación de los procesos / procedimientos
sistema de gestión </t>
  </si>
  <si>
    <t>No realizar seguimiento de la ejecución de los planes.
No se ejecuten acciones del plan de acción.</t>
  </si>
  <si>
    <t>Incumplimiento de los objetivos y estrategias institucionales.</t>
  </si>
  <si>
    <t>Incumplimiento del plan estratégico, no satisfacción de las partes interesadas.
Investigaciones disciplinarias.
Fiscales.
Penales.
Sanciones.</t>
  </si>
  <si>
    <t xml:space="preserve">Personal capacitado.
Procesos y procedimientos documentados.
Reuniones internas de planeación y seguimiento.
Seguimiento y evaluación  al plan estratégico.
</t>
  </si>
  <si>
    <t>Planes de Acción con seguimientos trimestrales</t>
  </si>
  <si>
    <t xml:space="preserve">
Efectuar seguimiento y evaluación trimestral a la ejecución del plan estratégico a través de los planes de acción , registrando en las actas las acciones que hayan en lugar para el cumplimiento del plan estratégico cada vez que se requiera por parte del líder de planeación.</t>
  </si>
  <si>
    <t>Trimestralmente</t>
  </si>
  <si>
    <t>Líder de Planeación</t>
  </si>
  <si>
    <t>Planes de Acción, Actas de reunión, correo, electrónico, Seguimiento trimestral planes de acción</t>
  </si>
  <si>
    <t>No cuenta con  una fuente de financiación estable.
No coherencia en las políticas publicas</t>
  </si>
  <si>
    <t>La no sostenibilidad del negocio</t>
  </si>
  <si>
    <t>Cierre del canal.
Liquidación del objeto social.
Cambio del objeto social.</t>
  </si>
  <si>
    <t>Controles de políticas  publicas de financiación a los canales públicos.</t>
  </si>
  <si>
    <t>Estados financieros</t>
  </si>
  <si>
    <t xml:space="preserve">Realizar reuniones o mesas de trabajo de la gerencia con los lideres  de proceso para verificar cumplimientos de metas y formular estrategias.
</t>
  </si>
  <si>
    <t>Semestral</t>
  </si>
  <si>
    <t xml:space="preserve">Gerencia.
Líder de Planeación.
</t>
  </si>
  <si>
    <t>Estados financieros.</t>
  </si>
  <si>
    <t>Información obtenida de procesos que este errónea, incompleta o sea falsa.</t>
  </si>
  <si>
    <t>Tomar decisiones con base en información errónea o falsa</t>
  </si>
  <si>
    <t>Retrasos en el cumplimiento de metas.
Investigaciones disciplinarias.
Fiscales.
Penales.
Sanciones.</t>
  </si>
  <si>
    <t>Personal capacitado.
Procesos y procedimientos documentados.
Reuniones internas de planeación y seguimiento.</t>
  </si>
  <si>
    <t>Falta de control y seguimiento en la ejecución presupuestal.</t>
  </si>
  <si>
    <t>Diseño del plan de adquisiciones de bienes y servicios para beneficio propio o de terceros.</t>
  </si>
  <si>
    <t>Detrimento patrimonial.
Sanciones por parte de los organismos de control.
Investigaciones disciplinarias.
Fiscales.
Penales.
Sanciones.</t>
  </si>
  <si>
    <t xml:space="preserve">Procedimiento para la elaboración del Plan anual de adquisiciones de bienes y servicios.
Actualización del PAA en la pagina WEB de la institución y del SECOP II para dar cumplimiento a la normativa.
</t>
  </si>
  <si>
    <t>Alertas de Microsoft Flow generadas y revisadas</t>
  </si>
  <si>
    <t xml:space="preserve">Revisión Mensual de las alertas del Plan Anual de Adquisiciones con cada uno de los líderes de proceso.
</t>
  </si>
  <si>
    <t>Mensual</t>
  </si>
  <si>
    <t>Líderes de proceso.</t>
  </si>
  <si>
    <t>Plan Anual de Adquisiciones.</t>
  </si>
  <si>
    <t>Mejorar continuamente la eficacia, eficiencia y efectividad en el desempeño del Sistema de Gestión Integral de TEVEANDINA LTDA - CANAL TRECE en el alcance de sus procesos, en el ejercicio de sus funciones misionales, a través de la prestación de los servicios, en el marco de la normatividad aplicable.</t>
  </si>
  <si>
    <t>Mejoramiento Continuo</t>
  </si>
  <si>
    <t>1.Recibir la solicitud de la herramienta Os Ticket.
2. Realizar gestión al requerimiento.
3. Actualizar listado maestro.
4. Divulgación y comunicación   de los cambios establecidos</t>
  </si>
  <si>
    <t xml:space="preserve">La no verificación de los documentos enviados y publicados.
Desconocimiento del repositorio documental.
</t>
  </si>
  <si>
    <t>Desactualización y no divulgación  de los documentos del sistema de gestión.</t>
  </si>
  <si>
    <t>Uso de documentos obsoletos.</t>
  </si>
  <si>
    <t>Actualización de repositorio de documentos del sistema de gestión y su respectiva divulgación y sensibilización.
Revisión de los documentos enviados a través del la herramienta OS TICKET.
Verificar que los documentos actualizados correspondan a la versión vigente.
Publicación  y divulgación de los documentos  actualizados en el repositorio de documentos del sistema de gestión.</t>
  </si>
  <si>
    <t>Solicitudes de cambios documentales realizadas / Total solicitudes.</t>
  </si>
  <si>
    <t>Sensibilización de los documentos actualizados en el repositorio de documentos SHAREPOINT, requeridos por lo lideres de procesos cada vez que se requiera una creación, actualización  o eliminación de documentos del proceso y llevar control de los cambios documentales actualizando  la matriz de cambios.</t>
  </si>
  <si>
    <t>Cada vez que se requiera un cambio documental.</t>
  </si>
  <si>
    <t xml:space="preserve">Líder de Planeación </t>
  </si>
  <si>
    <t>Solicitudes Os Ticket.
Listado Maestro de documentos.</t>
  </si>
  <si>
    <t xml:space="preserve">Falta de conocimiento en la identificación de planes de mejora.
Desconocimiento del procedimiento de mejora continua.
</t>
  </si>
  <si>
    <t>Planes de mejora ineficaces.</t>
  </si>
  <si>
    <t>Fallo en el Sistema de Gestión de Calidad del canal alterando la mejora continua y la gestión del Canal.
Retraso en la gestión estratégica.</t>
  </si>
  <si>
    <t>Socializar los planes de mejora propuestos con cada líder de proceso para realizar los ajustes necesarios y poder llevar un control eficaz del mismo.</t>
  </si>
  <si>
    <t>Planes de mejora socializados / total de planes de mejora</t>
  </si>
  <si>
    <t>Reuniones con los lideres de proceso para socializar y ajustar los planes de mejora propuestos.
Sensibilizar a los lideres de proceso acerca de la importancia de llevar un adecuado control en los planes de mejora aceptados.</t>
  </si>
  <si>
    <t>Cada vez que se requiera o se detecte una debilidad en el proceso.</t>
  </si>
  <si>
    <t>Líderes de proceso</t>
  </si>
  <si>
    <t>Plan de Mejoramiento</t>
  </si>
  <si>
    <t>GESTIÓN DE COMUNICACIONES</t>
  </si>
  <si>
    <t>Comunicar productos, servicios, hitos, hechos y demás información de relevancia sobre la actividad misional de TEVEANDINA CANAL TRECE según necesidades y expectativas de sus grupos de interés.</t>
  </si>
  <si>
    <t>COMUNICACIONES</t>
  </si>
  <si>
    <t>1.Divulgacion de comunicaciones internas.
2. Divulgación de comunicaciones externas.</t>
  </si>
  <si>
    <t xml:space="preserve">Manipulación de la información con beneficios propios o de un tercero.
Ocultamiento o falta de transparencia en el momento de trasmitir la información real con beneficios propios o de un tercero.
</t>
  </si>
  <si>
    <t>Distorsión de la información emitida con beneficio propio o de un tercero.</t>
  </si>
  <si>
    <t>Daño o afectación en la reputación del canal.
Investigaciones disciplinarias.
Fiscales.
Penales.
Sanciones.
Posibles sanciones disciplinarias</t>
  </si>
  <si>
    <t>Comunicados de prensa deben estar revisados y con VoBo por parte de la gerencia.
Realización de eventos para rendición de cuentas revisados y con VoBo por parte de la gerencia.
Solicitudes de la información se controla desde las áreas y se debe enviar la información básica del tema a divulgar.</t>
  </si>
  <si>
    <t>Comunicados de prensa revisados y divulgados.</t>
  </si>
  <si>
    <t xml:space="preserve">Se revisarán los comunicados de prensa y se dará el VoBo por parte de la Coordinación de Comunicaciones y gerencia, antes de enviar o divulgar cualquier comunicado de prensa. En caso que no cuente con el visto bueno o no cumpla con las especificaciones  gerencia solicita realizar las respectivas modificaciones y será realizada en físico o por correo electrónico.  
La rendición de cuentas debe ser revisada por parte de la gerencia antes de ser divulgada y publicada en la pagina web u otros canales de comunicación, una vez al año.
 </t>
  </si>
  <si>
    <t>Mínimo una vez al año</t>
  </si>
  <si>
    <t>Gerencia.
Coordinador de comunicaciones.</t>
  </si>
  <si>
    <t>Divulgaciones realizadas</t>
  </si>
  <si>
    <t>Uso inadecuado de los medios de comunicación del Canal para desviar la verdad de la información (Fake News) con el fin de causar daño y/o beneficiar un a tercero.</t>
  </si>
  <si>
    <t>Seguimiento diario a las solicitudes de publicación
Revisión de contenidos por diferentes responsables.</t>
  </si>
  <si>
    <t>Informes presentados a comités o juntas</t>
  </si>
  <si>
    <t xml:space="preserve">Revisión y seguimiento de las solicitud de publicaciones solicitadas por los diferentes procesos.
Se revisarán los comunicados de prensa y se dará el VoBo por parte de la Coordinación de Comunicaciones y gerencia, antes de enviar o divulgar cualquier comunicado de prensa. En caso que no cuente con el visto bueno o no cumpla con las especificaciones  gerencia solicita realizar las respectivas modificaciones y será realizada en físico o por correo electrónico. </t>
  </si>
  <si>
    <t xml:space="preserve">Lideres de procesos </t>
  </si>
  <si>
    <t>Actas de reunión, correo, electrónico, informes.</t>
  </si>
  <si>
    <t xml:space="preserve">No realización de backup de información que ocasione perdida en la trazabilidad del proceso. </t>
  </si>
  <si>
    <t>Perdida de documentos soporte de las publicaciones y/o mensajes divulgados</t>
  </si>
  <si>
    <t>Perdida de credibilidad en contenidos publicados y trazabilidad en los mismos.
Daño o afectación en la reputación del canal.</t>
  </si>
  <si>
    <t>Seguimiento al informe diario de creación de backup con documentos y archivos digitales.</t>
  </si>
  <si>
    <t>Número de documentos guardados / Total de documentos publicados</t>
  </si>
  <si>
    <t>Revisión mensual en la bitácora de backups de contenidos y publicaciones digitales.</t>
  </si>
  <si>
    <t>Líder de comunicaciones</t>
  </si>
  <si>
    <t>Backup de publicaciones y documentos</t>
  </si>
  <si>
    <t>No contar a tiempo con los insumos de información básicos ni con la información suficiente para desarrollar la información acertada.
Enviar comunicados o piezas sin el respectivo visto bueno</t>
  </si>
  <si>
    <t>Información divulgada  inexacta</t>
  </si>
  <si>
    <t xml:space="preserve">
Socialización sobre la aplicación de las políticas de Comunicaciones establecidas por el canal.
Comunicados de prensa deben estar revisados y con VoBo por parte de la gerencia.
Solicitudes de la información se controla desde las áreas y se debe enviar la información básica del tema a divulgar.
</t>
  </si>
  <si>
    <t>Divulgaciones realizadas de socialización de la política</t>
  </si>
  <si>
    <t>Se socializara la política de comunicaciones al personal del canal por parte del coordinador de comunicaciones por medio de correo electrónico una vez que se actualice.
Solicitar por medio de correo electrónico los insumos de información faltante cada vez que los insumos de información no hayan sido suficientes por parte del coordinador de comunicaciones</t>
  </si>
  <si>
    <t>Coordinador de comunicaciones.</t>
  </si>
  <si>
    <t>Política Divulgada</t>
  </si>
  <si>
    <t>Aumentar los ingresos, las utilidades  de TEVEANDINA  LTDA, - CANAL TRECE por ventas a través de la consecución,, mantenimiento y fortalecimiento de la gestión de clientes  y de una gestión integral comercial  a partir  de criterios de planeación, ejecución, seguimiento, control y mejoramiento, con la finalidad de generar la rentabilidad y sostenibilidad empresarial esperada.</t>
  </si>
  <si>
    <t>Gestión comercial.
Supervisión de proyectos</t>
  </si>
  <si>
    <t>1. Generar contratos o convenios interadministrativos.
2.Supervisión de contratos y proyectos.
3. Facturación 
4. Recaudos.
5. Medir satisfacción de  clientes.</t>
  </si>
  <si>
    <t>Amiguismo.
Concentración de funciones
Abuso de poder.
Debilidades en el seguimiento</t>
  </si>
  <si>
    <t xml:space="preserve"> Realizar contratos en condiciones no favorables para el Canal  en beneficio propio o de un tercero</t>
  </si>
  <si>
    <t>Perdida de la imagen del canal.
Investigaciones disciplinarias.
Fiscales.
Penales.
Sanciones.
Posibles sanciones disciplinarias</t>
  </si>
  <si>
    <t xml:space="preserve">
Revisión por parte de la líder del área de la solicitud de la propuesta comercial recibida.
Envío de las solicitudes de cotización  de acuerdo a la base de proveedores del canal.
Los criterios de selección son definidos previamente por el supervisor y avalados por la líder del área.
La evaluación de ofertas realizada para el proceso de contratación directa cuenta con la revisión de jurídica y la líder del área.
El porcentaje de utilidad de acuerdo al servicio a prestarse se encuentra definido y en caso de ser menor o mayor debe ser aprobado por la gerencia.
</t>
  </si>
  <si>
    <t>Contratos efectuados en el periodo.
Propuestas comerciales enviadas.</t>
  </si>
  <si>
    <t>COMERCIAL: En el proceso de elaboración de la propuesta comercial, se solicita cotizaciones a los proveedores según los servicios solicitados y se diligencia formato de estudio de mercado. La gestora comercial revisa para validar que la información remitida sea acorde a lo requerido. Esto se realiza cada vez que se reciba solicitud de una propuesta comercial. La validación es realizada la líder del supervisión.
SUPERVISIÓN: En el proceso de selección del proveedor que prestará el servicio, se solicitan cotizaciones a los proveedores y se diligencia formato de evaluación de ofertas, teniendo en cuenta los criterios de selección establecidos previamente y avalados por la líder se supervisión.
Esto se realiza cada vez que se reciba solicitud de servicio de un cliente. La validación es realizada por el apoyo jurídico del área, la líder se supervisión y  el área jurídica.
El porcentaje de utilidad cambia en la medida que el proceso de negociación con el cliente así lo requiera, previa autorización de la Gerencia.</t>
  </si>
  <si>
    <t>Esto se realiza cada vez que se genere la solicitud de una propuesta comercial.</t>
  </si>
  <si>
    <t xml:space="preserve">Gestor Comercial
Líder de Supervisión
Apoyo jurídico
Área jurídica
</t>
  </si>
  <si>
    <t>Realizar uso indebido de los productos y/o servicios de los contratos en beneficio propio o de un tercero</t>
  </si>
  <si>
    <t xml:space="preserve">Resolución de Tarifas
Registro de beneficios de los contratos.
La evaluación de las ofertas en el proceso de contratación directa se realiza con la revisión del apoyo jurídico, la líder de supervisión y el área jurídica.
El porcentaje de utilidad se encuentra definido y en caso de ser menor debe ser aprobado por la gerencia.
</t>
  </si>
  <si>
    <t>Esto se realiza cada vez que se genere la solicitud de una propuesta comercial o proceso de contratación derivada.</t>
  </si>
  <si>
    <t>Realizar contratos con perjuicios desfavorables para el canal.</t>
  </si>
  <si>
    <t xml:space="preserve"> Descuido por parte del supervisor.
Falta de conocimiento en los procedimientos del proceso.
</t>
  </si>
  <si>
    <t>Que la Factura del proveedor no se gestione o se olvide por parte del supervisor y no se genere certificado de supervisión</t>
  </si>
  <si>
    <t>Perdida de la imagen del canal.
Reproceso.</t>
  </si>
  <si>
    <t xml:space="preserve">Archivo de seguimiento ( Factura proveedores y terceros).
Apoyo administrativo del área recibe la factura y la ingresa al cuadro de control facturas proveedores y terceros.
El supervisor debe gestionar el certificado de supervisión y entregarlo a contabilidad.
El apoyo administrativo del área alimenta cuadro con la fecha en la que se entregó documento a contabilidad.
</t>
  </si>
  <si>
    <t>Facturas de proveedores radicadas y revisadas.</t>
  </si>
  <si>
    <t>Se realizará seguimiento a la facturas de proveedores por parte del apoyo administrativo del área de supervisión, alimentando el cuadro con la fecha de recepción y de entrega a contabilidad</t>
  </si>
  <si>
    <t xml:space="preserve">Apoyo administrativo del área de supervisión
</t>
  </si>
  <si>
    <t>Matriz de facturas proveedores y terceros.
Facturas.</t>
  </si>
  <si>
    <t xml:space="preserve">No se cobren los servicios prestados.
Mal ingreso de las facturas de todos los proveedores.
Cliente no tramite oportunamente la factura recibida.
Cliente no solicite el P A C oportunamente.
</t>
  </si>
  <si>
    <t>El contrato interadministrativo no se gestione consecuentemente  con el flujo de caja</t>
  </si>
  <si>
    <t>Perdida de imagen por el no pago oportuno.
Incumplimiento de las clausulas de pago.
Atraso en el recaudo</t>
  </si>
  <si>
    <t>Cuadro de control de facturación a clientes, manejado por el apoyo administrativo del área.
Formato de informe de ejecución de proyectos.
Revisión mensual por parte de la líder de supervisión a la ejecución de cada uno de los contratos interadministrativos encabezados por cada supervisor.</t>
  </si>
  <si>
    <t>Facturas generadas a los clientes.</t>
  </si>
  <si>
    <t>Revisión mensual por parte de la líder de supervisión de la ejecución cada uno de los contratos interadministrativos encabezado por cada supervisor.</t>
  </si>
  <si>
    <t xml:space="preserve">Supervisor.
Líder de supervisión
</t>
  </si>
  <si>
    <t>Facturas clientes.</t>
  </si>
  <si>
    <t xml:space="preserve">No tener consecutivo asociado  a las propuestas.
Falta de conocimiento a los procesos.
</t>
  </si>
  <si>
    <t>No tener control de las cotizaciones enviadas a los clientes</t>
  </si>
  <si>
    <t xml:space="preserve">Perdida de la imagen del canal.
Perdida de posibilidades comerciales.
</t>
  </si>
  <si>
    <t xml:space="preserve">Codificación de las cotizaciones a través del código C U P ( Código único de propuesta).
Herramienta que contiene toda la información comercial.
</t>
  </si>
  <si>
    <t>Verificación mensual de la herramienta CRM.</t>
  </si>
  <si>
    <t>Revisión mensual de la herramienta manejada por el gestor comercial para verificar que la información quede dentro de la documentación de la entidad.</t>
  </si>
  <si>
    <t xml:space="preserve">Gestor comercial
</t>
  </si>
  <si>
    <t>Herramienta CRM.</t>
  </si>
  <si>
    <t>El no uso de la tabla de tarifas y/o descuentos.
Falta de conocimiento en el tratamiento de tarifas y/o descuentos.</t>
  </si>
  <si>
    <t>Favorecer a un anunciante, brindándole descuentos que no están autorizados o no son permitidos por omisión o beneficio propio o de un tercero</t>
  </si>
  <si>
    <t xml:space="preserve">Herramienta implementada contiene toda la información comercial.
Revisión de las propuestas comerciales presentadas por parte de la líder de supervisión
</t>
  </si>
  <si>
    <t>Verificación que las tarifas brindadas concuerden con las tarifas vigentes de la entidad.</t>
  </si>
  <si>
    <t>Manejo de la gestora comercial del tarifario establecido así como de los beneficios y descuentos que pueden aplicarse.
Revisión de las propuestas por la líder de supervisión</t>
  </si>
  <si>
    <t xml:space="preserve">Gestor Comercial
Líder de supervisión
</t>
  </si>
  <si>
    <t>Utilizar los contenidos para
publicidad sin que genere un
beneficio para la Entidad sino
particular.</t>
  </si>
  <si>
    <t xml:space="preserve">Emisión de publicidad
no autorizada </t>
  </si>
  <si>
    <t>Herramienta implementada contiene toda la información comercial.
Archivo de facturación a clientes.
Procedimientos y formatos.</t>
  </si>
  <si>
    <t>Contenidos publicitarios pagados / Total de contenidos publicitarios emitidos</t>
  </si>
  <si>
    <t xml:space="preserve">Revisión mensual de la facturación de contenidos publicitarios </t>
  </si>
  <si>
    <t>Gestor Comercial</t>
  </si>
  <si>
    <t>Consecutivos de facturas expedidas</t>
  </si>
  <si>
    <t xml:space="preserve">La no consecución de nuevos
clientes y falta de acciones de
mercadeo y comercialización
del Canal, generan reducción
en el nivel de ventas </t>
  </si>
  <si>
    <t xml:space="preserve">Poco nivel de ventas
derivadas de
incompetencias  </t>
  </si>
  <si>
    <t>Herramienta implementada contiene toda la información comercial.
Archivo de facturación a clientes.
Base de los clientes.</t>
  </si>
  <si>
    <t>Clientes interesados / total facturas clientes</t>
  </si>
  <si>
    <t>Programación de visitas a clientes potenciales por parte de la gestora comercial.</t>
  </si>
  <si>
    <t>GESTIÓN DE MERCADEO</t>
  </si>
  <si>
    <t xml:space="preserve">Diseñar y formular estrategias para TEVEANDINA LTDA, - CANAL TRECE de alianzas de marca, con aliados Institucionales, académicos mediáticos  y privados en las regiones de cubrimiento del canal satisfaciendo las necesidades  de los televidentes, creando  vínculos   que proyecten en el futuro un crecimiento sostenido de la marca y los productos asociados a ella,  en cumplimiento del plan estratégico acorde a su misión, visón y sistema de gestión de calidad  logrando el cumplimiento de los objetivos y metas  institucionales. </t>
  </si>
  <si>
    <t>Alianzas estratégicas</t>
  </si>
  <si>
    <t>1. Generar alianza estrategias.
2.Desarrollar productos de las alianzas.
3. Evaluar el impacto de la alianza</t>
  </si>
  <si>
    <t>Hacer uso indebido de los productos de las alianzas en beneficio propio o de un tercero</t>
  </si>
  <si>
    <t>Perdida de la imagen institucional 
Investigaciones disciplinarias.
Fiscales.
Penales.
Sanciones.
Posibles sanciones disciplinarias</t>
  </si>
  <si>
    <t>Resolución de Tarifas
VoBo de propuesta por diferentes niveles</t>
  </si>
  <si>
    <t>Alianzas Suscritas</t>
  </si>
  <si>
    <t xml:space="preserve">
Resolución de tarifas
Revisión de VoBo de las  propuestas y alianzas</t>
  </si>
  <si>
    <t>Plan Estratégico</t>
  </si>
  <si>
    <t xml:space="preserve">Realizar Alianzas en condiciones no  favorables para el Canal </t>
  </si>
  <si>
    <t xml:space="preserve">Diligenciamiento de formatos para control de las alianzas
Registro de beneficios de las alianzas
</t>
  </si>
  <si>
    <t>Propuestas de alianzas presentadas.</t>
  </si>
  <si>
    <t xml:space="preserve">
Resolución de tarifas
Revisión de VoBo de las  propuestas y alianzas por parte de la gerencia y apoyo del proceso contractual cada vez que se efectué una alianza.</t>
  </si>
  <si>
    <t>Alianzas presentadas</t>
  </si>
  <si>
    <t>MISIONAL</t>
  </si>
  <si>
    <t>Garantizar que la oferta de contenidos de  TEVEANDINA LTDA, -  CANAL TRECE sea coherente con los principios conceptuales y editoriales del mismo, las normativas y cuotas de pantalla y los estándares de calidad requeridos.</t>
  </si>
  <si>
    <t>Gestión de contenidos.
Gestión de contenidos audiovisuales.</t>
  </si>
  <si>
    <t>1. Investigar y generar contenidos audiovisuales.</t>
  </si>
  <si>
    <t>Deficiente control y seguimiento.
Conflicto de intereses.
Abuso de poder</t>
  </si>
  <si>
    <t xml:space="preserve">
Uso indebido del poder para generar contenidos en beneficios propios o de un tercero incumpliendo los objetivos del canal  y la normatividad vigente.</t>
  </si>
  <si>
    <t xml:space="preserve">
Mala imagen del Canal.
Investigaciones disciplinarias.
Fiscales.
Penales.
Sanciones.</t>
  </si>
  <si>
    <t>Reuniones semanales con el comité de contenidos donde se establecen los parámetros de los contenidos que se van a realizar o generar.
Presentación de la estrategia anual de contenidos de la siguiente vigencia a gerencia para su respectiva aprobación.</t>
  </si>
  <si>
    <t>Estrategia anual de contenidos</t>
  </si>
  <si>
    <t>Definir los contenidos en el comité y a partir cada equipo encargado desarrolla las temáticas que posteriormente son revisadas por parte  del asesor de contenidos y entregado a programación ( control de calidad) .
En caso de la estrategia anual todos los contenidos son presentados a gerencia para su aprobación.</t>
  </si>
  <si>
    <t>Líder digital.
Líder de producción.
Líder de programación.
Líder de comunicaciones.
Líder de mercadeo.
Líder de Autopromos.
Directores de programas</t>
  </si>
  <si>
    <t>Actas de reunió.
Correo Electrónico
Presentación de estrategia anual. .</t>
  </si>
  <si>
    <t xml:space="preserve">Deficiente control y seguimiento.
Conflicto de intereses.
</t>
  </si>
  <si>
    <t xml:space="preserve">
Conceptos no se ajusta a los estándares de calidad y normatividad vigente.</t>
  </si>
  <si>
    <t>Actas de reunión.
Correo Electrónico.</t>
  </si>
  <si>
    <t>Asignación inadecuada de tiempos en contenidos para emisión</t>
  </si>
  <si>
    <t xml:space="preserve">
Mala imagen del Canal.
Investigaciones disciplinarias.
Sanciones.</t>
  </si>
  <si>
    <t>Desarrollar, gestionar, supervisar la programación de contenidos para el canal de televisión TEVANDINA LTDA, - CANAL TRECE  alineados con los objetivos de la gerencia y normatividad legal vigente.</t>
  </si>
  <si>
    <t>Trafico y programación de contenidos</t>
  </si>
  <si>
    <t>1. Desarrollo de programación.</t>
  </si>
  <si>
    <t xml:space="preserve">
Los contenidos no  se ajustan a los parámetros de calidad o a la normatividad vigente.</t>
  </si>
  <si>
    <t>Desfinanciación del contrato.
Perdida de audiencias.
Mala imagen del Canal.
Investigaciones disciplinarias.
Fiscales.
Penales.
Sanciones.</t>
  </si>
  <si>
    <t>Verificar y controlar la calidad de los contenidos que son entregados.</t>
  </si>
  <si>
    <t>Contenidos  presentados.</t>
  </si>
  <si>
    <t>Seguimiento Generación de contenidos por parte del personal involucrado una vez al mes dejando soporte correo electrónico</t>
  </si>
  <si>
    <t>Control de calidad</t>
  </si>
  <si>
    <t>Actas de reunió.
Correo Electrónico.</t>
  </si>
  <si>
    <t xml:space="preserve">Mala interpretación de la información.
Mal acceso a la información
</t>
  </si>
  <si>
    <t>Mala planeación interna debido a un insumo no real de audiencias o información no verídica</t>
  </si>
  <si>
    <t xml:space="preserve">Desfinanciación del contrato.
Perdida de audiencias.
Mala imagen del Canal.
</t>
  </si>
  <si>
    <t>Comité de programación y contenidos evaluar los
contenidos</t>
  </si>
  <si>
    <t>Informe de audiencias</t>
  </si>
  <si>
    <t>Se realizará un manual que establezca la manera correcta de la descarga ideal la información, del análisis de esta misma en el tablero de datos de audiencia, y la forma correcta de la actualización del tablero de datos, para terminar la vigencia 2019 por el Analista de Audiencias y Hábitos de Consumo, esto con el fin de que la información no cambie en el tiempo o se interprete de una manera distinta</t>
  </si>
  <si>
    <t>Analista de audiencias y hábitos de consumo</t>
  </si>
  <si>
    <t xml:space="preserve">Ibope Kantar media </t>
  </si>
  <si>
    <t xml:space="preserve">Uso indebido de contenidos
audiovisuales sin contar con
los derechos de emisión del
autor
</t>
  </si>
  <si>
    <t>Emisión de contenidos
audiovisuales sin
autorización</t>
  </si>
  <si>
    <t xml:space="preserve">Desfinanciación del contrato.
Perdida de audiencias.
Mala imagen del Canal.
Investigaciones disciplinarias.
Fiscales.
Penales.
Sanciones.
</t>
  </si>
  <si>
    <t>Contar con los
derechos de emisión de autor de cada producto
audiovisual</t>
  </si>
  <si>
    <t>Q4:Z8A1:AB8Q4:Z8O8Q5:W8Q5:W8</t>
  </si>
  <si>
    <t>Soporte de Licencia de emisión</t>
  </si>
  <si>
    <t>Control adecuado sobre
cada programa emitido
para contar con los
respectivos derechos de
autor</t>
  </si>
  <si>
    <t>Actas de reunión Licencia de contenidos
Correo Electrónico.</t>
  </si>
  <si>
    <t>Producir y desarrollar contenidos audiovisuales, educativos, culturales y para la prestación y fortalecimiento  del servicio de televisión de acuerdo con las necesidades de la ciudadanía,  de TEVEANDINA CANAL TRECE y los lineamientos de las entidades o requerimientos de los clientes.</t>
  </si>
  <si>
    <t xml:space="preserve">Gestión de producción </t>
  </si>
  <si>
    <t>1. Diseñar, producir y realizar contenidos.</t>
  </si>
  <si>
    <t>Uso indebido del poder por parte del Asesor conceptual y de producción  para aprobar Ítems no previstos en el contrato o convenio con el fin de beneficiar al contratista o en beneficio propio.</t>
  </si>
  <si>
    <t>Desfinanciación del contrato.
Mala imagen del Canal.
Investigaciones disciplinarias.
Fiscales.
Penales.
Sanciones.</t>
  </si>
  <si>
    <t>Presupuesto inicial del proyecto
Reuniones de seguimiento de proyectos
Procedimientos de legalizaciones.
Informes de gestión.
Informes trimestrales ANTV</t>
  </si>
  <si>
    <t>Presupuesto</t>
  </si>
  <si>
    <t>Seguimiento presupuesto del proyecto por parte de control interno mínimo 1 vez al año.
Cumplimiento de los procedimientos establecidos por el canal para cada área y proceso.
 Los proyectos y contratos deben ser aprobados con anterioridad por parte de la gerencia, y revisados con  por parte de gestión contractual cada vez que se genere una nueva necesidad o modificación al proyecto.</t>
  </si>
  <si>
    <t>Asesor conceptual y de producción.
Gerencia.
Gestión Contractual.
Gestión Jurídica.
Control interno.</t>
  </si>
  <si>
    <t>Cumplimiento ejecución presupuesto proyectos</t>
  </si>
  <si>
    <t>No producir o no entregar los parámetros aprobados previos en los convenios o contratos.</t>
  </si>
  <si>
    <t xml:space="preserve">Desfinanciación del contrato.
Mala imagen del Canal.
Investigaciones disciplinarias.
Fiscales.
Penales.
Sanciones.
Reprocesos </t>
  </si>
  <si>
    <t xml:space="preserve">
Reuniones de seguimiento y de control de proyectos.
Procedimientos de legalizaciones.
Seguimientos y/o auditorias de control interno.</t>
  </si>
  <si>
    <t>Control de PAA.
Auditoria Control interno.
Control de presupuesto.</t>
  </si>
  <si>
    <t>Seguimiento de presupuesto del proyecto por parte de control interno mínimo 1 vez al año.
Cumplimiento de los procedimientos establecidos por el canal para cada área y proceso.
 Los proyectos y contratos deben ser aprobados con anterioridad por parte de la gerencia, y revisados por parte de gestión contractual cada vez que se genere una nueva necesidad o modificación al proyecto.</t>
  </si>
  <si>
    <t>Cumplimiento ejecución presupuesto proyectos.
Proyectos Realizados y entregados.</t>
  </si>
  <si>
    <t>Deficiente control y seguimiento.
Conflicto de intereses.
Abuso de poder.
Uso inadecuado de los fondos de producción</t>
  </si>
  <si>
    <t>Pagos o contratos a beneficios de un particular</t>
  </si>
  <si>
    <t xml:space="preserve">Deficiente control y seguimiento.
Conflicto de intereses.
Abuso de poder.
Mal uso de los recursos de transporte contratado o de la empresa para obtener beneficios personales.
</t>
  </si>
  <si>
    <t>Contratar vehículos para prestar servicios personales  y luego legalizarlos en los gastos de producción</t>
  </si>
  <si>
    <t xml:space="preserve">Deficiente control y seguimiento.
Conflicto de intereses.
Abuso de poder.
Mal uso de los recursos de los contratados o propios de interadministrativos para obtener beneficios personales o a terceros.
</t>
  </si>
  <si>
    <t>Realizar acuerdos o negocios ilegales con proveedores para desviar recursos.</t>
  </si>
  <si>
    <t xml:space="preserve">Detrimento patrimonial.
Mala imagen del Canal.
Investigaciones disciplinarias.
Fiscales.
Penales.
Sanciones.
Reprocesos </t>
  </si>
  <si>
    <t xml:space="preserve">
Reuniones de seguimiento y de control de proyectos.
Procedimientos de legalizaciones.
Seguimientos y/o auditorias de control interno.
Control a presupuestos y control al plan de adquisiciones.</t>
  </si>
  <si>
    <t>Uso de los equipos tecnológicos del canal para atender requerimientos propios o de terceros.</t>
  </si>
  <si>
    <t xml:space="preserve">
Reuniones de seguimiento y de control de proyectos.
Programación de los equipos</t>
  </si>
  <si>
    <t>Programación de los equipos</t>
  </si>
  <si>
    <t>Control de turnos y/o requerimientos a las necesidades de los proyectos.
Seguimiento a cada área para el buen uso de los equipos.
Cumplimiento de los procedimientos establecidos por el canal para cada área y proceso.</t>
  </si>
  <si>
    <t>Asesor conceptual y de producción.
Técnica
Control interno.</t>
  </si>
  <si>
    <t xml:space="preserve">Deficiente control y seguimiento.
Conflicto de intereses.
Abuso de poder.
Utilizar los recursos de viáticos para obtener beneficios propios o de terceros.
</t>
  </si>
  <si>
    <t>Certificar viáticos o viajes no programados en beneficio propio o de terceros.</t>
  </si>
  <si>
    <t xml:space="preserve">
Reuniones de seguimiento y de control de proyectos.
Seguimiento y controles de recibos en el proceso financiero.</t>
  </si>
  <si>
    <t>Seguimiento y control del PAA</t>
  </si>
  <si>
    <t>Elaboración y revisión del plan de grabación y aprobación por parte del líder de contenidos.
Solicitud de cotizaciones en tiquetes y transportes y revisión de necesidades técnicas y talentos, para ser aprobados.
Control y seguimiento presupuestal.
Cumplimiento de los procedimientos establecidos por el canal para cada área y proceso.</t>
  </si>
  <si>
    <t>Asesor conceptual y de producción.
Técnica
Control interno.
Asesor de contenidos.</t>
  </si>
  <si>
    <t xml:space="preserve">Garantizar la emisión y trasmisión  de contenidos audiovisuales de televisión pública y de TEVEANDINA LTDA, CANALTRECE dando cumplimiento a requisitos técnicos de calidad de la señal, legales y reglamentarios vigentes. </t>
  </si>
  <si>
    <t>Gestión de emisión .</t>
  </si>
  <si>
    <t>1. Emitir  y transmitir contenidos generados por el canal.</t>
  </si>
  <si>
    <t>Deficiente control y seguimiento.
Conflicto de intereses.
Abuso de poder.
Desconocimiento de procedimientos y controles existentes.
Recursos técnicos ilimitados.
Recursos técnicos limitados.</t>
  </si>
  <si>
    <t>Error en emitir  la parrilla de programación.
Error en la emisión de los contenidos de la parrilla de programación.</t>
  </si>
  <si>
    <t xml:space="preserve">
Mala imagen del Canal.
Investigaciones disciplinarias.
Fiscales.
Penales.
Sanciones.
Recursos técnicos ilimitados. (N/A)
</t>
  </si>
  <si>
    <t xml:space="preserve">
Reuniones de seguimiento en la emisión de contenidos por parte del líder del proceso una vez al mes verificando novedades y formulando estrategias.
Como: Se realiza el previo play de cada uno de los programas reportados en la continuidad.
Quien: Los operadores del master de emisión.
Periodicidad: Diaria.
Los puntos de control de realiza en el formato MM-ET-F02 Bitácora de emisión, mediante su diligenciamiento.         </t>
  </si>
  <si>
    <t>Bitácoras de información.</t>
  </si>
  <si>
    <t>Se realizara informe por parte del operador de cada uno de los turnos del primer turno del master de emisión, en donde se dejaran establecidos y realizados las diferentes actividades cumpliendo con los parámetros de emisión para los programas.
Se realizara el diligenciamiento de la Bitácora por parte de cada uno de los operadores del master de emisión en su turno correspondiente, en donde se dejaran establecidas y realizadas las diferentes actividades para dar cumpliendo a los parámetros de emisión de cada uno de los programas.
Seguimiento y control al correcto diligenciamiento del formato anteriormente mencionado, el cual lo realiza la Ingeniera del master de emisión.
Coordinación permanente de actividades entre las áreas de programación y emisión.</t>
  </si>
  <si>
    <t>1 vez al mes</t>
  </si>
  <si>
    <t xml:space="preserve">Líder de TI.
Ing. Soporte de emisión </t>
  </si>
  <si>
    <t>Actas de reunió.
Correo Electrónico.
Bitácoras.</t>
  </si>
  <si>
    <t xml:space="preserve">
Falta de conocimientos en los procesos.
Degradación de la señal por distancias.
Recursos técnicos ilimitados.
Recursos técnicos limitados.
</t>
  </si>
  <si>
    <t>Emisión de los contenidos sin el cumplimiento de los parámetros técnicos requeridos.
Alteración en el flujo normal de la emisión.
Fallas presentadas en la fibra y en el cableado entre el master de emisión Canal Trece, al master producción de Canal Trece, y del master de producción de Canal Trece al master de emisión de Rtvc</t>
  </si>
  <si>
    <t xml:space="preserve">
Mala imagen del Canal.
Investigaciones disciplinarias.
Fiscales.
Penales.
Sanciones.
</t>
  </si>
  <si>
    <t xml:space="preserve">Verificación constante de la señal y del estado de  los equipos.
Constante comunicación con la ingeniería de RTVC, efectuar el monitoreo o seguimiento de la señal al aire.
Apoyo con el material (manuales, flujos, listas de contactos, etc..), el cual reposa en OneDrive en la carpeta de master de emisión.
Como: Se realiza el monitoreo de la señal en TDT, análogo y en los cable operadores de Claro y Directv.
Quien: Los operadores del master de emisión.
Periodicidad: Diaria.
Las inconsistencias encontradas  se dejan reportadas en el formato MM-ET-F02 Bitácora de emisión.  </t>
  </si>
  <si>
    <t>Capacitaciones realizadas</t>
  </si>
  <si>
    <t>Se realizara capacitación al personal  del área o master de emisión en los procesos, tecnologías, operatividad por parte del ingeniero encargado de los equipos o ingeniero de soporte.
Constante comunicación con la ingeniería de RTVC, efectuar el monitoreo o seguimiento de la señal al aire.</t>
  </si>
  <si>
    <t>Semestral o dos veces al año</t>
  </si>
  <si>
    <t>Ingeniero de soporte.
Operadores</t>
  </si>
  <si>
    <t xml:space="preserve">Obsolescencia Tecnológica
Falta de mantenimiento y actualizaciones especializadas para los equipos por parte de fabrica.
Recursos limitados 
Mala manipulación
Deterioro de los equipos.
</t>
  </si>
  <si>
    <t>Fallas en equipos críticos del master de emisión generando daños en la señal
Fallas en equipos críticos del master de emisión y en los flujos del mismo generando daños en la emisión de la señal al aire.</t>
  </si>
  <si>
    <t xml:space="preserve">Mantenimientos correctivos.
Monitoreo y gestión de alarmas.
Hoja de vida de los equipos.
Capacitación en la manipulación de los equipos.
Soporte de fabrica de los equipos.
Mantenimientos preventivos.
Monitoreo y gestión de alarmas.
Diligenciamiento de la Hoja de vida de los equipos, en la cual se registran los mantenimientos realizados.
Como: Se realiza el monitoreo y el mantenimiento preventivo de cada uno de los equipos del master de emisión.
Quien: La Ingeniera del Master de emisión. 
Periodicidad: trimestral.
Las inconsistencias encontradas  se reportan a través de correo electrónico, para generar las alertas correspondientes a gerencia de ser necesario.  </t>
  </si>
  <si>
    <t>Mantenimiento correctivos y preventivos</t>
  </si>
  <si>
    <t>Se realizara mantenimientos preventivos de los equipos según lo establecido en los procedimientos, por parte de la ingeniera de soporte actualizando las hojas de los equipos cada vez que se realice.</t>
  </si>
  <si>
    <t xml:space="preserve">Trimestral </t>
  </si>
  <si>
    <t xml:space="preserve">Ingeniero de soporte.
</t>
  </si>
  <si>
    <t>Mantenimiento correctivos y preventivos.
Hoja de vida de los equipos</t>
  </si>
  <si>
    <t>Equipos en mal estado de los cable operadores y/o RTVC.
Mal funcionamiento de los equipos o procesos de los cable operadores y/o RTVC.</t>
  </si>
  <si>
    <t>Mal procesamiento en la señal recibida por parte de los cable operadores</t>
  </si>
  <si>
    <t xml:space="preserve">
Deterioro de la imagen del canal
</t>
  </si>
  <si>
    <t xml:space="preserve">Verificación constante de los canales en los cable operadores.
Diligenciamiento de la bitácora.
Contacto o culminación con los cable operadores que presentaron fallas.
Verificación constante de los canales en los cable operadores.
Diligenciamiento de la bitácora.
Contacto con los cable operadores y/o RTVC que presentaron fallas, con el fin de detectar la causa y solución.
Como: Se realiza el monitoreo de nuestra señal satelital por Claro y Directv.
Quien: Los operadores del master de emisión
Las inconsistencias encontradas  se reportan en el formato MM-ET-F02 Bitácora de emisión.   </t>
  </si>
  <si>
    <t>Comunicados realizados</t>
  </si>
  <si>
    <t>Cuando se presenten fallas se realizara monitoreo y se presentara comunicado con el cable operador implicado por parte de líder programación informando de la falla. 
Cuando se detecten fallas a través del monitoreo que se realiza en emisión, se enviara comunicado al  cable operador implicado y/o a RTVC por parte de la supervisora de Programación, en donde se informara la falla presentada y solicitando las razones de dichas fallas con el fin de mitigar las posibles eventualidades.</t>
  </si>
  <si>
    <t xml:space="preserve">Supervisora de programación
</t>
  </si>
  <si>
    <t>Correos electrónicos.</t>
  </si>
  <si>
    <t>Equipos en mal estado de los cable operadores.
Mal funcionamiento de los equipos.
Falta de mantenimiento preventivo y correctivo de los equipos.
Obsolescencia Tecnológica en los electrógenos y aires acondicionados.
Falta de mantenimiento para los equipos electrógenos y aires acondicionados.
Recursos limitados 
Mala manipulación
Deterioro de los equipos.</t>
  </si>
  <si>
    <t xml:space="preserve">Salida de operación por fallos
en las plantas de generación
de energía
Fallas en equipos electrógenos y aires acondicionados del master de emisión generando daños en equipos críticos para la emisión y en la misma señal al aire. </t>
  </si>
  <si>
    <t xml:space="preserve">
Mala imagen del Canal.
Investigaciones disciplinarias.
Fiscales.
Penales.
Sanciones.</t>
  </si>
  <si>
    <t xml:space="preserve">
Como: Se realiza el monitoreo y mantenimiento de los equipos electrógenos y aires acondicionados.
Quien: Empresa que se contrata para que realice dichas actividades.
Periodicidad: Trimestral
Las inconsistencias encontradas  y los mantenimientos realizados se reportan en el informe de mantenimientos.</t>
  </si>
  <si>
    <t>Se realizara mantenimientos preventivos y correctivos de los equipos electrógenos y aires acondicionados según lo establecido en el contrato, por parte de la empresa contratada.</t>
  </si>
  <si>
    <t xml:space="preserve">Empresa Contratada
</t>
  </si>
  <si>
    <t xml:space="preserve">Mantenimiento correctivos y preventivos.
</t>
  </si>
  <si>
    <t>APOYO</t>
  </si>
  <si>
    <t>Garantizar la gestión integral, eficaz, eficiente y efectiva de los productos y servicios de tecnologías de la información y las telecomunicaciones según necesidades de fortalecimiento estratégico, operativo y de comunicación de los procesos de TEVEANDINA LTDA.- CANAL TRECE.</t>
  </si>
  <si>
    <t>Asignación de equipos.
Mantenimientos correctivos y preventivos.
Copias de seguridad.</t>
  </si>
  <si>
    <t xml:space="preserve">1. Mantener disponibilidad y  uso de las tecnologías para la operación del canal
2. Velar el funcionamiento de los equipos.
3. Asegurar y resguarda las copias de seguridad.
</t>
  </si>
  <si>
    <t xml:space="preserve">No disponibilidad de los servidores que despliegan los sistemas de información internos </t>
  </si>
  <si>
    <t xml:space="preserve">Fallas en el ingreso a los sistemas de información </t>
  </si>
  <si>
    <t xml:space="preserve">
Retraso en los procesos administrativos, financieros y contractuales </t>
  </si>
  <si>
    <t>Mantenimiento y actualización de los servidores físicos ubicados en el centro de datos 
Implementación Plan de Continuidad de Negocio</t>
  </si>
  <si>
    <t>Monitoreo y mantenimientos realizados</t>
  </si>
  <si>
    <t>Se realizará monitoreo sobre los servidores, herramientas, servicios y sistemas desplegados cada 3 meses por la persona de soporte de los sistemas informáticos y el ingeniero de operaciones TI, dejando evidencia en la bitácora de servicios e infraestructura TI</t>
  </si>
  <si>
    <t>Cada 3 meses</t>
  </si>
  <si>
    <t>Soporte a los sistemas informáticos
Ingeniero de Operaciones TI</t>
  </si>
  <si>
    <t>Bitácora de servicios TI e infraestructura</t>
  </si>
  <si>
    <t xml:space="preserve">No disponibilidad de los canales WAN y LAN. 
</t>
  </si>
  <si>
    <t xml:space="preserve">Interrupciones en la prestación de los servicios tecnológicos, sistemas de información y comunicaciones </t>
  </si>
  <si>
    <t xml:space="preserve">
Afectación de la operación de los procesos de la entidad que se soportan en infraestructura tecnológica 
Reprocesos en la operación
Perdida de recursos económicos</t>
  </si>
  <si>
    <t>Monitoreo constante a la red de datos y comunicaciones
Mantenimiento y actualización de los dispositivos de red</t>
  </si>
  <si>
    <t>100 % funcionalidad de la Red</t>
  </si>
  <si>
    <t>Se realizará monitoreo diario de la red de datos y comunicaciones y se actualizará la información del cuadro de mando de servicios TI por la persona de soporte de los sistemas informáticos</t>
  </si>
  <si>
    <t>Semanal</t>
  </si>
  <si>
    <t>Soporte a los sistemas informáticos</t>
  </si>
  <si>
    <t>Cuadro de mando Servicios TI</t>
  </si>
  <si>
    <t>Obsolescencia de los sistemas de información, servicios tecnológicos, equipos, periféricos, comunicaciones e infraestructura tecnológica</t>
  </si>
  <si>
    <t>Intermitencia y fallos en la operación y prestación de los servicios tecnológicos, sistemas de información, equipos de computo, periféricos, comunicaciones e infraestructura</t>
  </si>
  <si>
    <t>Disminución del trabajo productivo en los procesos, limitación de recursos tecnológicos 
Reprocesos en la operación 
Perdida de recursos económicos</t>
  </si>
  <si>
    <t xml:space="preserve">Mantenimientos correctivos y preventivos sobre equipos de computo y periféricos.
Renovación tecnológica
</t>
  </si>
  <si>
    <t>Se realizará mantenimientos preventivos y correctivos sobre los equipos y periféricos según lo establecido en los procedimientos por parte del ingeniero de operaciones TI y el personal de soporte a los sistemas informáticos, actualizando las hojas de los equipos cada vez que se realice.</t>
  </si>
  <si>
    <t>Incumplimiento de las políticas relacionadas con seguridad de la información</t>
  </si>
  <si>
    <t xml:space="preserve">Perdida o fuga de información por intrusiones </t>
  </si>
  <si>
    <t>Afectaciones de confidencialidad, integridad y disponibilidad sobre los activos de información 
Deterioro de la imagen del canal
Recursos técnicos limitados</t>
  </si>
  <si>
    <t>Diseño y aplicación de una política del sistema de gestión de seguridad de la información.
Diseño y aplicación de controles relacionados con la protección de los activos de información 
Auditorias entes internos y externos</t>
  </si>
  <si>
    <t>Políticas de Seguridad de la Información y controles establecidos</t>
  </si>
  <si>
    <t>Se realizará el diseño, aprobación, aplicación y seguimiento de las políticas de seguridad de la información y se implementarán controles por parte del Líder de TI</t>
  </si>
  <si>
    <t>Anual</t>
  </si>
  <si>
    <t xml:space="preserve">Líder TI
Profesional de Control Interno
</t>
  </si>
  <si>
    <t>Políticas y controles aprobados</t>
  </si>
  <si>
    <t xml:space="preserve">Perdida o fuga de información a beneficio propio o de terceros </t>
  </si>
  <si>
    <t xml:space="preserve">Afectaciones de confidencialidad, integridad y disponibilidad sobre los activos de información 
Deterioro de la imagen del canal
Recursos técnicos limitados
Sanciones o investigaciones por los entes de control
Detrimento Patrimonial </t>
  </si>
  <si>
    <t xml:space="preserve">Diseño y aplicación de una política del sistema de gestión de seguridad de la información.
Diseño y aplicación de controles relacionados con la protección de los activos de información
Auditorias entes internos y externos </t>
  </si>
  <si>
    <t xml:space="preserve">Líder TI
Profesional de Control Interno
Ingeniero de Proyectos TI
</t>
  </si>
  <si>
    <t xml:space="preserve">Falta de un Plan de Continuidad de Servicios </t>
  </si>
  <si>
    <t>Fallas generales en la infraestructura, comunicaciones, servicios y sistemas sin contar con un plan que garantice su continuidad</t>
  </si>
  <si>
    <t xml:space="preserve">
Afectación de la operación de los procesos de la entidad que se soportan en infraestructura tecnológica 
Deterioro de la imagen del canal
Recursos técnicos limitados.
Perdida de información</t>
  </si>
  <si>
    <t>Diseño de un plan de continuidad de negocio
Ejecución de pruebas en un sitio alterno</t>
  </si>
  <si>
    <t xml:space="preserve">Plan de Continuidad de Negocio </t>
  </si>
  <si>
    <t>Se realizará el diseño, aprobación, aplicación y seguimiento de  un plan de continuidad de negocio por parte del Líder de TI</t>
  </si>
  <si>
    <t>Líder TI
Profesional de Control Interno
Ingeniero de Proyectos TI</t>
  </si>
  <si>
    <t>Plan aprobado</t>
  </si>
  <si>
    <t>GESTIÓN FINANCIERA</t>
  </si>
  <si>
    <t>Administrar  recursos financieros mediante la custodia, control, registro y comunicación de información a la alta dirección y partes interesadas que sirva de base para la toma de decisiones con el fin de garantizar el financiamiento de la operación de TEVEANDINA LTDA, - CANALTRECE.
Desarrollar políticas, estrategias, procedimientos, actividades o acciones que permitan producir información financiera para la toma de decisiones y controlar la ejecución eficiente de los recursos económicos requeridos para la operación, el cumplimiento de sus funciones legales del Canal y el pago de sus obligaciones con terceros.</t>
  </si>
  <si>
    <t xml:space="preserve">Cartera.
Cuentas por pagar.
Causación de bienes y servicios.
Ejecución y control presupuestal.
Facturación.
Cuentas por pagar.
</t>
  </si>
  <si>
    <t>1. Gestionar eficientemente los recursos financieros.
2.Velar por los correctas y oportunas transacciones
3. Velar por la correcta ejecución y control presupuestal.
4. Velar por la normatividad vigente.</t>
  </si>
  <si>
    <t>Falta de planeación presupuestal en la ejecución de los recursos
Error al liquidar por menor valor las obligaciones de terceros a favor de la Entidad
Soborno del tercero beneficiado</t>
  </si>
  <si>
    <t>Realizar movimientos financieros indebidos, o pagos no autorizados para beneficio propio o de terceros</t>
  </si>
  <si>
    <t>Detrimento patrimonial.
Investigaciones disciplinarias.
Fiscales.
Penales.
Sanciones.
Estados financieros no razonables
No fenecimiento de la cuenta
Pérdida de recursos</t>
  </si>
  <si>
    <t xml:space="preserve">Cuadro en Excel con los reportes y vencimientos a presentar.
 Filtros sobre los documentos del personal del área.
Trazabilidad de los documentos con Orfeo.
Contratación de personal idóneo en el área.
Verificación de la consistencia y razonabilidad de la información.
Conciliación y análisis de la información.
Validación de la información por parte de la Revisoría Fiscal.
Auditoría de consecutivos.   </t>
  </si>
  <si>
    <t>Hallazgos referentes a corrupción por Revisoría Fiscal o por Entes de Control</t>
  </si>
  <si>
    <t>Se concilia mensualmente los egresos de tesorería con los egresos presupuestales verificando que las erogaciones correspondan a un compromiso presupuestal, tarea realizada por el personal de soporte de presupuesto se deja como evidencia archivo en Excel con la conciliación correspondiente.
Control interno realiza auditorias internas a los pagos del área</t>
  </si>
  <si>
    <t>Coordinador de presupuesto y Contabilidad, Soporte del área contable y de presupuesto, Coordinador de tesorería y facturación y Control Interno</t>
  </si>
  <si>
    <t>Registros financieros.</t>
  </si>
  <si>
    <t>Desconocimiento de la normatividad, procedimientos  o disposiciones Contables
Error al liquidar por menor valor las obligaciones de terceros a favor de la Entidad
Soborno del tercero beneficiado</t>
  </si>
  <si>
    <t>Inadecuado registro de las operaciones contables y financieras con beneficios propios o de tercero</t>
  </si>
  <si>
    <t>Aplicación de normatividad procedimientos contables
Cadena presupuestal que controla en giro desde el compromiso</t>
  </si>
  <si>
    <t>Hallazgos referentes a corrupción por Revisoría Fiscal, Control Interno o por Entes de Control</t>
  </si>
  <si>
    <t>Se concilia mensualmente las causaciones de contabilidad y egresos de tesorería con los egresos presupuestales verificando que las erogaciones correspondan a un compromiso presupuestal, tarea realizada por el personal de soporte de presupuesto se deja como evidencia archivo en Excel con la conciliación correspondiente.
Control interno realiza auditorias internas a los pagos del área</t>
  </si>
  <si>
    <t>Desconocimiento de la normatividad, procedimientos  o disposiciones Contables
Error al liquidar por menor valor las obligaciones de terceros a favor de la Entidad
Soborno del tercero beneficiado</t>
  </si>
  <si>
    <t>Errores en transferencias a proveedor con beneficio de terceros.</t>
  </si>
  <si>
    <t>Pérdida de recursos</t>
  </si>
  <si>
    <t>Cadena presupuestal que controla en giro desde el compromiso
Verificación de la consistencia y razonabilidad de la información.
Conciliación y análisis de la información</t>
  </si>
  <si>
    <t>Soportes devueltos</t>
  </si>
  <si>
    <t>Entre el personal de soporte contabilidad se establecen filtros de revisión de causaciones de obligaciones labor realizada a diario
Control interno realiza auditorias internas a los registros del área.</t>
  </si>
  <si>
    <t>Diario</t>
  </si>
  <si>
    <t xml:space="preserve">Incumplimiento de la ejecución presupuestal de acuerdo a lo programado.
Seguimiento inadecuado o nulo a la ejecución presupuestal.
Asignación de contratos que no han sido presupuestados.
Favores a terceros.
</t>
  </si>
  <si>
    <t>Ejecución de recursos no contemplados en la planeación Presupuestal</t>
  </si>
  <si>
    <t xml:space="preserve">Revisión permanente de la normatividad.
Seguimiento mensual de la ejecución presupuestal.
</t>
  </si>
  <si>
    <t>Se realiza control a la ejecución mediante el plan anual de adquisiciones, se realizan conciliaciones mensuales de la información presupuestal, frente a ejecuciones de contratos</t>
  </si>
  <si>
    <t>Coordinador de Presupuesto y Contabilidad - Líder de Planeación</t>
  </si>
  <si>
    <t>Realizar movimientos financieros no autorizados.</t>
  </si>
  <si>
    <t>La falta de actualización en las normas tributarias
Errores involuntarios
Personal sin el conocimiento de la norma tributaria</t>
  </si>
  <si>
    <t>Que no se aplique o que se aplique de forma incorrecta una disposición tributaria</t>
  </si>
  <si>
    <t>Condenas, Multas y costos para la Entidad con probables acciones de repetición
Investigaciones y/o sanciones disciplinarias, pecuniarias para el representante legal y el ordenador del gasto</t>
  </si>
  <si>
    <t>Revisión permanente de la normatividad.
Capacitación constante al personal en actualización tributaria</t>
  </si>
  <si>
    <t>Actualizaciones normativas.</t>
  </si>
  <si>
    <t>Revisión y actualización  permanente de la normatividad por parte del líder del proceso cada vez que se produzca una actualización.
.
Solicitar capacitación a las Entidades pertinentes dos veces al año por parte del  líder del proceso.</t>
  </si>
  <si>
    <t>Apoyar los procesos en materia de administración  seguimiento  y control de los recursos físicos de TEVEANIDA LTDA, - CANAL TRECE acatando  la normatividad legal, bajo parámetros de eficiencia, calidad, transparencia, contribuyendo al cumplimiento de los objetivos institucionales y satisfacción de los usuarios.</t>
  </si>
  <si>
    <t>Adquisición de bienes.
Inventarios.
Bajas.
Asignación de equipos físicos.</t>
  </si>
  <si>
    <t>1. Adquirir bienes
2.Velar por el cuidado de los bienes
3. Realizar entrega de los bienes.
4. Llevar control de los bienes.
5. Disposición final de los bienes.</t>
  </si>
  <si>
    <t>Falencias en los controles establecidos en los procedimientos cotidianos.
Falencias de Seguridad .
Inadecuado manejo  de la normativa  vigente.</t>
  </si>
  <si>
    <t>Destinación indebida de recursos públicos</t>
  </si>
  <si>
    <t xml:space="preserve">Investigaciones disciplinarias.
Fiscales.
Penales.
Sanciones.
Detrimento patrimonial.
</t>
  </si>
  <si>
    <t xml:space="preserve">
Soporte y mantenimiento por parte de proveedor experto en seguridad y cámaras.
Procesos y procedimientos documentados. 
Control verificación de asignación de activos.
    Actualización de inventarios</t>
  </si>
  <si>
    <t>Capacitaciones realizadas.
Seguimiento al plan anual de adquisiciones</t>
  </si>
  <si>
    <t>Establecer los responsables y puntos de control para el manejo de la adquisición, control y entrega de bienes. Se realizara control por parte del líder del proceso una vez al mes de la adquisición y entrega de los bienes. Queda establecido en el plan anual de adquisiciones.
Capacitar a los servidores involucrados en los procedimientos establecidos para el proceso por parte del líder del proceso en el mes de julio de 2018.
Emplear herramienta el ERP destinado por la entidad para la gestión de los recursos físicos</t>
  </si>
  <si>
    <t>Mínimo una vez al mes</t>
  </si>
  <si>
    <t>Director Jurídica y Administrativa.
Administrador de almacén y archivo.
Apoyo para inventarios.</t>
  </si>
  <si>
    <t>Archivos y documentos de gestión.</t>
  </si>
  <si>
    <t>Falencias en los controles establecidos para la seguridad de los bienes
Siniestro  ocasionado por terceros o casos fortuitos.
Deficiencias en el registro de inventarios</t>
  </si>
  <si>
    <t>Pérdida de recursos físicos de la Entidad.</t>
  </si>
  <si>
    <t>Investigaciones disciplinarias.
Fiscales.
Penales.
Sanciones..
Detrimento patrimonial.
Inexistencia de bienes requeridos para el normal funcionamiento de la Entidad.</t>
  </si>
  <si>
    <t xml:space="preserve">Procesos y procedimientos documentados.
Pólizas.
Verificación, revisión y validación </t>
  </si>
  <si>
    <t>Inventarios Realizados.</t>
  </si>
  <si>
    <t xml:space="preserve">Asegurar trimestralmente que los bienes de la Entidad cuenten con las pólizas requeridas en su estado vigente por parte del líder del proceso.
Documentar durante el mes de julio  los lineamientos para el control de inventarios en la Entidad y hacer una revisión y ajuste bimestral si se requiere por parte del líder del proceso
</t>
  </si>
  <si>
    <t>Seguimiento de inventarios por parte de personal no cualificado para dicha actividad.
Información incompleta, inexacta o no confiable suministrada por el personal a cargo de la ejecución de los inventarios.</t>
  </si>
  <si>
    <t>Seguimiento deficiente de la ejecución de planes que involucren los bienes físicos de la institución como el manejo de inventarios</t>
  </si>
  <si>
    <t>Detrimento Patrimonial.
Investigaciones
Disciplinarias.
Fiscales.
Penales.
Sanciones</t>
  </si>
  <si>
    <t>Control de Inventarios.</t>
  </si>
  <si>
    <t>GESTIÓN CONTRACTUAL</t>
  </si>
  <si>
    <t>Gestionar la adquisición de obras, bienes y servicios según las necesidades de operación de todos los procesos y de TEVEANDINA LTD - CANALTRECE, garantizando la selección objetiva de contratistas y velando por el cumplimiento de los principios de la función pública, así como la normativa vigente en la materia.</t>
  </si>
  <si>
    <t>Gestión contractual.
Supervisión contratos.
 Manual de contratación de la entidad.</t>
  </si>
  <si>
    <t xml:space="preserve">1.  Desarrollar la pre contractual, contractual  eficientemente la adquisición de los bienes y servicios.
2.Velar por el cumplimiento de la normatividad
</t>
  </si>
  <si>
    <t>Ausencia de controles al archivar los documentos soporte de todo contrato.
Deficiencia en el archivo de gestión.
Manipulación de las carpetas de los contratos por personal no autorizado.</t>
  </si>
  <si>
    <t>Perdida de documentos soporte del contrato en beneficio propio o de terceros</t>
  </si>
  <si>
    <t xml:space="preserve">Incumplimiento al objeto contractual.
I
</t>
  </si>
  <si>
    <t>Verificación contra el formato de check lista vigente. 
Foliación de la carpeta contractual. 
Envío del expediente contractual al archivo central de la entidad con oficio soporte, en el que conste número de folios entregados.</t>
  </si>
  <si>
    <t>Número de carpetas de contratos enviadas al archivo central / Total de carpetas de contratos archivadas</t>
  </si>
  <si>
    <t xml:space="preserve">
Formato de Check List de documentos
Envío del contrato al archivo central de la entidad con oficio soporte, en el que conste número de folios entregados, de conformidad con los lineamientos establecidos en los procedimientos de gestión documental de la entidad cada dos vigencias.</t>
  </si>
  <si>
    <t>Cada dos vigencias.</t>
  </si>
  <si>
    <t>Líder de jurídica.
Abogado
Apoyo Gestión documental.</t>
  </si>
  <si>
    <t>Capetas de contratos.</t>
  </si>
  <si>
    <t xml:space="preserve">Abuso de poder
Conflicto de intereses
Aporte incompleto o deficiente de los documentos soportes o constancias para acreditar la capacidad del oferente. 
Evaluación deficiente de los parámetros y/o criterios de evaluación.
</t>
  </si>
  <si>
    <t>Incumplimiento deliberado y/o desviación de modalidades de contratación, y falta de aplicación de los principios y etapas en la contratación y supervisión para beneficios propios o de un tercero</t>
  </si>
  <si>
    <t>Contratación que no satisfaga las necesidades reales del Canal
Sobrecostos
Investigaciones disciplinarias.
Fiscales.
Penales.
Sanciones.
Demandas y denuncias Judiciales
Perdida de imagen y credibilidad</t>
  </si>
  <si>
    <t>Revisión Documental de los procesos contractuales por parte del abogado responsables o Líder Jurídica.</t>
  </si>
  <si>
    <t>Asesora y equipo del la oficina Jurídica</t>
  </si>
  <si>
    <t>Revisar procedimientos y formatos y realizar actualización en caso de ser necesario por parte de los abogados de la oficina jurídica del canal, de acuerdo con el manual de contratación, los procedimientos y demás que hagan parte de la gestión contractual y jurídica del Canal. Esto se debe hacer mínimo una vez al año.</t>
  </si>
  <si>
    <t>Procedimientos.</t>
  </si>
  <si>
    <t>Vencimiento en los plazos para cumplir con el objeto del contrato y/o presentar presupuesto insuficiente para comprometer el contrato.</t>
  </si>
  <si>
    <t>Vencimiento en los plazos para cumplir con el objeto del contrato.</t>
  </si>
  <si>
    <t>Contratación que no satisfaga las necesidades reales del Canal
Sobrecostos
Investigaciones disciplinarias.
Fiscales.
Penales.
Sanciones.
Demandas y denuncias Judiciales
Perdida de imagen y credibilidad</t>
  </si>
  <si>
    <t>Creación de cronograma de actividades con el fin de reducir la probabilidad de incumplimiento por parte del contratista.</t>
  </si>
  <si>
    <t>Informe de Actividades cumplidas / Cronograma de Actividades</t>
  </si>
  <si>
    <t>Establecimiento de cronograma de actividades con el fin de tener mayor precisión en el informe mensual.
Tramite y cobro de la póliza de incumplimiento.</t>
  </si>
  <si>
    <t>Supervisor del Contrato</t>
  </si>
  <si>
    <t>Informe de Actividades</t>
  </si>
  <si>
    <t>Ausencia de controles al archivar los documentos soporte de todo contrato.
Deficiencia en el archivo de gestión.
Manipulación de las carpetas de los contratos por personal nota autorizado.</t>
  </si>
  <si>
    <t xml:space="preserve">Traspapelar de documentos soportes del contrato </t>
  </si>
  <si>
    <t>Reprocesos.
Investigaciones disciplinarias.
Fiscales.
Penales.
Sanciones.
Afectación del histórico contractual de la entidad.</t>
  </si>
  <si>
    <t>Verificación contra el formato de check list vigente. 
Foliación de la carpeta contractual. 
Envío del contrato al archivo central de la entidad con oficio soporte, en el que conste número de folios entregados.</t>
  </si>
  <si>
    <t>Envío del contrato al archivo central de la entidad con oficio soporte, en el que conste número de folios entregados, de conformidad con los lineamientos establecidos en los procedimientos de gestión documental de la entidad cada dos vigencias.</t>
  </si>
  <si>
    <t>Líder de jurídica.
Apoyo Gestión documental.
Abogado.</t>
  </si>
  <si>
    <t>No cumplimiento de las etapas y requisitos  en la contratación y supervisión.</t>
  </si>
  <si>
    <t>Contratación que no satisfaga las necesidades reales del Canal
Sobrecostos
Sanciones legales
Demandas Judiciales
Perdida de imagen y credibilidad</t>
  </si>
  <si>
    <t>Revisión Documental de los procesos contractuales por parte del abogado responsables o líder Jurídica.</t>
  </si>
  <si>
    <t>Asesora y equipo del la asesoría Jurídica</t>
  </si>
  <si>
    <t>Prestar asesoría y gestión del conocimiento jurídico para el desarrollo de las actividades de TEVEANDINA LTDA, - CANAL TRECE.</t>
  </si>
  <si>
    <t>Defensa jurídica</t>
  </si>
  <si>
    <t xml:space="preserve">1. Velar por el cumplimiento de las normas  y lineamientos que rigen en el desarrollo de las actividades del Canal dentro del marco  de las disposiciones legales y de orden administrativo. 
</t>
  </si>
  <si>
    <t>Conflicto de intereses
Amiguismo
Utilización indebida de información privilegiada</t>
  </si>
  <si>
    <t>Inoportuna gestión jurídica en las diferentes etapas procesales de defensa judicial para favorecer al demandante o terceros</t>
  </si>
  <si>
    <t>Demandas en contra de la Entidad,
Perdidas económicas.
Investigaciones disciplinarias.
Fiscales.
Penales.
Sanciones.</t>
  </si>
  <si>
    <t xml:space="preserve">Informes de seguimiento a los procesos judiciales que involucran al Canal.
Objetividad al momento de seleccionar el apoderado del Canal, quien no tenga conflicto de intereses en el litigio 
Reporte ante el sistema de información judicial. </t>
  </si>
  <si>
    <t>Informes por proceso/total de procesos</t>
  </si>
  <si>
    <t>Informes de seguimiento a los procesos judiciales que involucran al Canal.  
Al momento de cada notificación de demanda, se seleccionara el abogado ya sea in house o externo conforme a la especialidad, quien adelantará la defensa de la entidad, el cual será designado por la Gerencia, previa recomendación del Líder Jurídico y  visto bueno del comité de conciliación. Esto se realizará cada vez que sea necesario, según la litigiosidad de la entidad.</t>
  </si>
  <si>
    <t>Cada vez que se surge la necesidad o una demanda.</t>
  </si>
  <si>
    <t xml:space="preserve">Gerencia
Líder Jurídica.
Abogado.
Comité de conciliación. </t>
  </si>
  <si>
    <t>Utilización indebida de información privilegiada                      negligencia profesional</t>
  </si>
  <si>
    <t>Demandas no presentadas  y /o contestadas  oportunamente</t>
  </si>
  <si>
    <t>Demandas en contra de la Entidad, 
Perdidas económicas.
Investigaciones disciplinarias.
Fiscales.
Penales.
Sanciones.</t>
  </si>
  <si>
    <t>Informes de seguimiento a los procesos judiciales que involucran al Canal sometimiento al comité de conciliación de las posibles actuaciones jurídicas a tomar dentro de cada proceso, para su aprobación o convalidación.
Seguimiento de cada proceso durante cada sesión de los comités de conciliación</t>
  </si>
  <si>
    <t xml:space="preserve">Informes por proceso/total de procesos                   actas de comité de conciliación </t>
  </si>
  <si>
    <t>Informes de seguimiento a los procesos judiciales que involucran al Canal. Al momento de cada notificación de demanda, se seleccionara el abogado ya sea in house o externo que adelantará la defensa de la entidad, el cual será designado por la líder jurídica, previo visto bueno del comité de conciliación. Esto se realizará cada vez que sea necesario, según la litigiosidad de la entidad.</t>
  </si>
  <si>
    <t xml:space="preserve">Líder Jurídica.
Abogado.
Comité de conciliación. </t>
  </si>
  <si>
    <t>PARTICIPACIÓN Y ATENCIÓN AL CIUDADANO</t>
  </si>
  <si>
    <t xml:space="preserve">Tramitar oportuna y adecuadamente las solicitudes de los ciudadanos a TEVEANDINA LTDA - CANAL TRECE, velando por su satisfacción. </t>
  </si>
  <si>
    <t>Participación y atención al ciudadano.
PQRSD</t>
  </si>
  <si>
    <t>1. Dar respuesta satisfactoria a las peticiones solicitadas por los usuarios o ciudadanos.</t>
  </si>
  <si>
    <t>Deficiencias en la aplicación de los controles frente a los procesos y procedimientos definidos.
Uso inadecuado de los sistemas de información establecidos para la gestión de las peticiones.
Omisión intencional en la contestación de la petición u atención al ciudadano
Reconocimiento o negación de derechos a los que no haya o haya lugar.</t>
  </si>
  <si>
    <t>Obtención de beneficios  por agilizar o demorar la respuesta ante una solicitud o trámite.</t>
  </si>
  <si>
    <t xml:space="preserve">Desgaste operativo y/o administrativo.
Hallazgos por parte de los entes de control.
Pérdida de la credibilidad de la imagen institucional.
</t>
  </si>
  <si>
    <t>Registro y trazabilidad de las solicitudes  a través del sistema de correspondencia oficial 
Uso de herramientas de gestión como : Encuestas de satisfacción, Seguimiento a la oportunidad en las respuestas, Buzón de Sugerencias.
Informes periódicos de correspondencia publicados en página web. 
  Procedimiento documentado.</t>
  </si>
  <si>
    <t>Número PQRSD resueltas / número de  solicitudes ingresadas</t>
  </si>
  <si>
    <t>Seguimiento al cumplimiento de procesos y procedimientos (Auditorias)
Publicación de los informes requeridos en página web.
Revisión y control de las respuestas en los tiempos establecidos normativamente.
Racionalización, priorización, virtualización de trámites y su divulgación</t>
  </si>
  <si>
    <t>Lideres de procesos o involucrados.</t>
  </si>
  <si>
    <t>Peticiones de quejas y reclamos</t>
  </si>
  <si>
    <t xml:space="preserve">
Deficiencia en la asignación de requerimientos.
Deficiencia en la proyección, revisión y aprobación de respuestas a los requerimientos.
Pérdida total o parcial de comunicaciones oficiales.
Ausencia de ventanilla única de radicación física, electrónica y demás</t>
  </si>
  <si>
    <t>Presentar demoras en las respuestas establecidas en las  peticiones, quejas y reclamos de la ciudadanía y demás grupos de interés.</t>
  </si>
  <si>
    <t>Pérdida de credibilidad de la Entidad.
Acciones legales por parte de los peticionarios, que desencadenen procesos penales y/o disciplinarios para la entidad y/o representante legal.
Reprocesos.</t>
  </si>
  <si>
    <t>Utilización del  software de gestión documental ORFEO.
Utilización del software de PQRS 
Seguimiento a la asignación y respuesta de las PQRS.</t>
  </si>
  <si>
    <t>Número PQRS resueltas / número de  solicitudes ingresadas</t>
  </si>
  <si>
    <t xml:space="preserve">
Realizar seguimiento y control a la atención integral de las PQRS  semestral por parte del líder del proceso. 
Seguimiento a la asignación y respuesta de las PQRS por parte del líder del proceso 
Actualización, socialización y publicación del proceso, procedimientos Manual  y herramientas de atención al ciudadano y grupos de interés para el mes de julio.</t>
  </si>
  <si>
    <t>Falta de conocimiento acerca de los servicios de la entidad.
Falta de conocimiento del marco legal de contestación a trámites y servicios a la ciudadanía y demás grupos de interés.</t>
  </si>
  <si>
    <t>Falta de claridad en las respuestas brindadas a la ciudadanía y demás grupos de interés.</t>
  </si>
  <si>
    <t>Número de PQRS devueltas / número total de PQRS</t>
  </si>
  <si>
    <t xml:space="preserve">
Realizar seguimiento y control a la a las  PQRS  re abiertas por los usuarios.
Seguimiento a la asignación y respuesta de las PQRS por parte del líder del proceso 
Actualización, socialización y publicación del proceso, procedimientos Manual  y herramientas de atención al ciudadano y grupos de interés para el mes de julio.</t>
  </si>
  <si>
    <t>Administrativa</t>
  </si>
  <si>
    <t>Informe PQRSD trimestral</t>
  </si>
  <si>
    <t xml:space="preserve">Garantizar la gestión y fortalecimiento de competencias del talento humano de TEVEANDINA LTDA - CANAL TRECE. </t>
  </si>
  <si>
    <t>Vinculación Personal.
Desvinculación del personal.
Capacitaciones.
Inducción y reinducción de personal.
Nomina</t>
  </si>
  <si>
    <t xml:space="preserve">1.Vincular personal  competente necesario para la operación del canal.
2. Velar por el bienestar del personal.
3. Formar y capacitar al personal.
</t>
  </si>
  <si>
    <t>Proteger a los funcionarios públicos de las acciones disciplinarias. 
Intereses personales o de terceros</t>
  </si>
  <si>
    <t>No reportar al área competente la información para adelantar las actuaciones disciplinarias  a que haya lugar  por actos de corrupción.</t>
  </si>
  <si>
    <t>Detrimento patrimonial, generación de procesos judiciales, fiscales  y/o disciplinarios.</t>
  </si>
  <si>
    <t>Todos los documentos se reciben a través del sistema de correspondencia oficial y por tanto están numerados y se puede controlar  la trazabilidad, así mismo existe un procedimiento documentado y se  presentan los reportes solicitados por la normativa  vigente.</t>
  </si>
  <si>
    <t>Investigaciones disciplinarias realizadas.</t>
  </si>
  <si>
    <t>La Dirección Jurídica y Administrativa, cuando sea procedente, iniciará las investigaciones disciplinarias, así como su remisión  al ente competente para iniciar las actuaciones a que haya a lugar. De dichas actuaciones el soporte pertinente reposará en los expedientes por proceso.</t>
  </si>
  <si>
    <t>Investigaciones realizadas.</t>
  </si>
  <si>
    <t>Intereses particulares.
Presiones de  terceros para la vinculación del personal.
Incumplimiento del perfil requerido</t>
  </si>
  <si>
    <t>Acuerdo entre funcionarios públicos para beneficiar a personas en particular a través de su nombramiento de manera directa  para  beneficio propio o de un tercero.</t>
  </si>
  <si>
    <t xml:space="preserve">Personal no idóneo y reprocesos, 
Perdidas económicas por desgaste administrativo al interior de la Entidad.
Investigaciones disciplinarias.
Fiscales.
Penales.
Sanciones.
 </t>
  </si>
  <si>
    <t>Lista de chequeo de verificación de  requisitos  para la vinculación a la entidad.</t>
  </si>
  <si>
    <t>Actualización manual de funciones</t>
  </si>
  <si>
    <t>La Dirección Jurídica y Administrativa realizará revisión previa del cumplimiento de requisitos exigidos de conformidad con el manual de perfiles y competencias de la entidad, dicho documento será revisado y si es necesario actualizado una vez al año de conformidad con las necesidades de la entidad.</t>
  </si>
  <si>
    <t>Manual de funciones</t>
  </si>
  <si>
    <t>Deficiencias de controles desde el inicio del proceso para las novedades y/o en su revisión.</t>
  </si>
  <si>
    <t>Liquidación  y pago  en la  nómina de factores salariales sin el respectivo control dentro del proceso  en beneficio propio y de un tercero.</t>
  </si>
  <si>
    <t>Detrimento patrimonial.
Generación de procesos judiciales, fiscales y disciplinarios.</t>
  </si>
  <si>
    <t>Procedimiento, Manuales y formatos  documentados y establecidos. Control en el acceso y autorización  para el ingreso sistema del personal encargado del proceso y verificación de la nómina.</t>
  </si>
  <si>
    <t>Novedades de nomina presentadas.</t>
  </si>
  <si>
    <t>Se llevará a cabo la verificación por las diferentes áreas involucradas dentro del proceso desde su inicio (Dirección Jurídica y Administrativa, Coordinación de Presupuesto y Contabilidad, Control Interno). Dichas novedades se llevaran a cabo de forma mensual.</t>
  </si>
  <si>
    <t>Registro de Nomina</t>
  </si>
  <si>
    <t>Desconocimiento de la disposiciones legales vigentes en materia laboral, salarial, tributaria y parafiscal.
Errores involuntarios en la liquidación de la nómina
Deficiencias en el soporte tecnológico del proceso</t>
  </si>
  <si>
    <t>Fallas en la generación de nomina.</t>
  </si>
  <si>
    <t xml:space="preserve">
Demandas, procesos legales, sanciones, condenas.
Detrimento patrimonial.
Deterioro del clima organizacional</t>
  </si>
  <si>
    <t>Control previo a la aprobación de la nómina.
Actualización y mantenimiento del software de nómina.</t>
  </si>
  <si>
    <t>Novedades de la Nomina Mensual</t>
  </si>
  <si>
    <t>Desde el inicio del proceso se realizará un control previo a la aprobación de la nómina de forma mensual por quienes intervienen (Dirección Jurídica y Administrativa, Coordinación de presupuesto y Contabilidad y Gerencia).
 Se realizará actualización y mantenimiento del software de nómina cada vez que se presente una actualización o novedad de nomina por parte del líder del proceso y personal encargado del software.</t>
  </si>
  <si>
    <t>Nomina Realizada</t>
  </si>
  <si>
    <t xml:space="preserve">Falta de actualización y ajuste de las competencias comportamentales y funcionales del Manual de Funciones y Competencias.
Los perfiles no reflejan las características requeridas para desempeñar los cargos requeridos en la Entidad.
</t>
  </si>
  <si>
    <t>Vinculación de personal no idóneo e incumplimiento del mandato misional.</t>
  </si>
  <si>
    <t xml:space="preserve">Incumplimiento de las funciones y obligaciones propias de los cargos.
Incumplimiento de los objetivos y metas institucionales.
Deterioro del clima organizacional.
Acciones legales en contra de la Entidad. </t>
  </si>
  <si>
    <t>Realizar la actualización cuando se requiera del documento de compilación del Manual de Perfiles y Competencias Laborales de la Planta de Cargos 
Disponer de una versión controlada del documento de compilación del Manual de Perfiles y Competencias Laborales de la Planta de Cargos en el Sistema Integrado de Gestión
Al momento de una vinculación aplicar los criterios de evaluación establecidos en el Manual para la vinculación del personal.</t>
  </si>
  <si>
    <t>Actualización cuando se requiera del documento de compilación del Manual de Funciones y Competencias Laborales de la Planta de Cargos por parte del líder del proceso. 
Publicación de la Versión controlada del documento de compilación del Manual de Perfiles y Competencias Laborales de la entidad en el Sistema Integrado de Gestión
Aplicación del Procedimiento Vinculación de Personal.</t>
  </si>
  <si>
    <t>Inoperancia del COPASST
Baja participación de los funcionarios en las actividades  de Salud y Seguridad en el Trabajo
La entidad y/o los servidores no siguen las recomendaciones de la ARL.
Recursos presupuestales insuficientes para la ejecución de los planes de Salud y Seguridad en el Trabajo</t>
  </si>
  <si>
    <t>Deterioro de las condiciones de Salud y Seguridad en el Trabajo</t>
  </si>
  <si>
    <t>Investigaciones disciplinarias.
Fiscales.
Penales.
Sanciones.</t>
  </si>
  <si>
    <t>Reuniones periódicas el Copasst.
Capacitación y actualización permanente en la normatividad de Salud y Seguridad en el Trabajo
Actualización permanente del procedimiento y Plan de Salud y Seguridad en el Trabajo
Registros de asistencia a las actividades del plan.</t>
  </si>
  <si>
    <t>Capacitar y actualizar de forma permanente en la normatividad de Salud y Seguridad en el Trabajo a los integrantes del COPASST.
Diseñar con base en la valoración del plan de la vigencia anterior, socializar, implementar y evaluar el Plan de Seguridad y Salud en el Trabajo
Diseñar e implementar mecanismos de evaluación de la satisfacción de las actividades de Salud y Seguridad en el Trabajo
Realizar seguimiento a los compromisos y acuerdos de las reuniones del COPASST.</t>
  </si>
  <si>
    <t>Registro de Nomina y soportes de implementación de las actividades del SGSST</t>
  </si>
  <si>
    <t>GESTIÓN DOCUMENTAL</t>
  </si>
  <si>
    <t>Gestionar y registrar los diferentes documentos recibidos y producidos TEVEANDINA LTDA. -CANAL TRECE, para garantizar su conservación y preservación conforme a las disposiciones legales vigentes.</t>
  </si>
  <si>
    <t>T. PRIMARIA.
T. SECUNDARIA.
Correspondencia.
Préstamo de documentos.</t>
  </si>
  <si>
    <t>1. Establecer métodos para el control de documentos.
2.Velar el cuidado de los documentos
3. Velar por la correcta manipulación y custodia de los documentos.
4. Velar por la normatividad vigente.</t>
  </si>
  <si>
    <t xml:space="preserve">
Falta de control en los documentos dados en préstamo
</t>
  </si>
  <si>
    <t>Que se extravíen documentos del canal con favorecimientos propios o de terceros.</t>
  </si>
  <si>
    <t xml:space="preserve">
No contar con la información para atender diversos requerimientos.
Investigaciones disciplinarias.
Fiscales.
Penales.
Sanciones.
Pérdida de confidencialidad de la información
</t>
  </si>
  <si>
    <t>Seguimiento a los archivos de central de las dependencias. 
Verificación y control por la oficina de control interno (Procedimientos) de los diferentes procesos.</t>
  </si>
  <si>
    <t>Número de visitas de seguimiento ejecutadas/número de visitas de seguimiento programadas</t>
  </si>
  <si>
    <t xml:space="preserve"> Seguimiento a las transferencia .primarias hacia el archivo central para  verificar el cumplimiento en la organización  de los archivos y la actualización de los inventarios documentales por parte de apoyo para la gestión documental de acuerdo a cronograma de transferencias aprobado.</t>
  </si>
  <si>
    <t>Según cronograma  de transferencias aprobados.</t>
  </si>
  <si>
    <t>Director Jurídica y Administrativa.
Administrador de almacén y archivo.
Apoyo para la gestión documental</t>
  </si>
  <si>
    <t>Archivos y documentos de gestión.
Cronograma de transferencias aprobados.
FUID</t>
  </si>
  <si>
    <t xml:space="preserve">Recolección inoportuna de la correspondencia 
Direcciones erradas o inexistentes
</t>
  </si>
  <si>
    <t>Demora en la entrega de los documentos  a las dependencias  favoreciendo a terceros.</t>
  </si>
  <si>
    <t>Retraso en el trabajo de las dependencias destinatarias
Incumplimiento de términos legales de respuesta
No adecuada prestación del servicio</t>
  </si>
  <si>
    <t xml:space="preserve">
Verificación física de la cantidad de documentación pendiente por entregar y/o recoger
</t>
  </si>
  <si>
    <t>Entrega de correspondencia.</t>
  </si>
  <si>
    <t>Entrega en el menor tiempo posible</t>
  </si>
  <si>
    <t xml:space="preserve">
Falta de control en los documentos dados en préstamo.
Actualización de las unidades documentales en el archivo de gestión.
</t>
  </si>
  <si>
    <t>Perdida o daños de los documentos</t>
  </si>
  <si>
    <t xml:space="preserve">Desconocimiento de las TRD aprobadas
</t>
  </si>
  <si>
    <t>No adecuado tratamiento acervar que se produce en la entidad</t>
  </si>
  <si>
    <t xml:space="preserve">
Investigaciones disciplinarias.
Fiscales.
Penales.
Sanciones.</t>
  </si>
  <si>
    <t>Cronograma de transferencia.
Seguimiento a las transferencias.
Seguimiento a la aplicación TRD</t>
  </si>
  <si>
    <t>Actualización de las tablas de TRD.</t>
  </si>
  <si>
    <t>Elaborar cronograma de transferencia por parte del líder encargado de gestión documental, verificar formato de documentos de transferencia, y sensibilizar a los funcionarios encargados de archivo para la correcta transferencia de las tarde.</t>
  </si>
  <si>
    <t>TRD</t>
  </si>
  <si>
    <t xml:space="preserve">EVALUACIÓN </t>
  </si>
  <si>
    <t>Contribuir al cumplimiento de la plataforma estratégica de TEVANDINA LTDA, - CANAL TRECE, mediante la evaluación, seguimiento, presentación oportuna de información a los entes de control  y generación de una cultura de control, para el fortalecimiento del sistema integrado de Gestión y de Control Interno del Canal.</t>
  </si>
  <si>
    <t>Auditorias internas.
Auditorias externa.</t>
  </si>
  <si>
    <t xml:space="preserve">1. Contribuir al logro de las metas institucionales y fortalecimiento del sistema integrado de gestión mediante el aseguramiento y consultoría.  </t>
  </si>
  <si>
    <t>Falta de ética profesional. 
Conflictos de interés.
Deficiencia profesional para la aplicación del marzo internación para la práctica de la auditoria interna</t>
  </si>
  <si>
    <t>Manipulación, pérdida y/o distorsión premeditada de la información en el desarrollo de la auditoría interna con el fin de obtener un beneficio o un perjuicio a un tercero</t>
  </si>
  <si>
    <t>Pérdida de imagen del equipo auditor y Control Interno, 
Toma de decisiones inadecuadas.
Investigaciones disciplinarias.
Fiscales.
Penales.
Sanciones.</t>
  </si>
  <si>
    <t xml:space="preserve">Selección objetiva del equipo auditor.
Seguimiento del programa anual de auditoría por parte del comité coordinador institucional de control interno
Código del auditor
Estatuto de Auditoria
Procedimientos establecidos </t>
  </si>
  <si>
    <t>Resultado de auditorias y seguimientos</t>
  </si>
  <si>
    <t>Participación del profesional  de control interno en diferentes Comités
Aprobación del programa por el Comité
Los informes incluyen recomendaciones para la mejora
Revisión de informes por entes de control</t>
  </si>
  <si>
    <t>De acuerdo con el plan anual de auditorías y seguimientos</t>
  </si>
  <si>
    <t>Gerencia
Profesional de control Interno
Miembros comité institucional coordinador de control Interno</t>
  </si>
  <si>
    <t>Auditorias internas y seguimientos.</t>
  </si>
  <si>
    <t>Falta de planeación
Deficiencia en la gestión de riesgos institucionales, 
Falta de recursos
Falta de compromiso y apoyo de la alta dirección</t>
  </si>
  <si>
    <t>Incumplimiento del plan anual de auditorías</t>
  </si>
  <si>
    <t>Pérdida de imagen del equipo auditor y Control Interno, 
Toma de decisiones inadecuadas
Investigaciones disciplinarias.
Fiscales.
Penales.
Sanciones.</t>
  </si>
  <si>
    <t>Información errónea o incompleta entregada por los lideres de proceso.</t>
  </si>
  <si>
    <t>Inconsistencias en la información presentada y/o incumplimiento en informes requeridos por los entes de control</t>
  </si>
  <si>
    <t>Demandas en contra de la Entidad,
Investigaciones disciplinarias.
Fiscales.
Penales.
Sanciones.</t>
  </si>
  <si>
    <t>Revisión previa y VoBo de los lideres de cada proceso previo al envió de un informe requerido por entes de control.</t>
  </si>
  <si>
    <t>VoBo de lideres de proceso en informes / Total de informes presentados a entes de control</t>
  </si>
  <si>
    <t>Participación de los lideres de proceso en la revisión y aprobación de la información suministrada para la presentación de informes a entes de control.</t>
  </si>
  <si>
    <t>Cada que sea requerido por un ente de control.</t>
  </si>
  <si>
    <t>Gerencia
Profesional de control Interno
Lideres  de cada proceso</t>
  </si>
  <si>
    <t>Actas de reunión y socialización de informes</t>
  </si>
  <si>
    <t>Ocultar información
Pérdida de información
Falta de compromiso de los auditados</t>
  </si>
  <si>
    <t xml:space="preserve">No detectar posibles opciones de mejora </t>
  </si>
  <si>
    <t>Revisión previa de los informes de auditorias por parte del jefe de control interno  antes de ser enviados a los lideres de cada proceso.
                                                                                                                                Realizar capacitación periódica en temas de auditoria</t>
  </si>
  <si>
    <t xml:space="preserve">Los informes generados por la oficina de control interno son revisados por el  responsable de la oficina antes de ser enviado a los líderes de los procesos.      </t>
  </si>
  <si>
    <t xml:space="preserve"> PLANEACIÓN ESTRATÉGICA</t>
  </si>
  <si>
    <t>GESTIÓN COMERCIAL Y DE PROYECTOS</t>
  </si>
  <si>
    <t>TIC</t>
  </si>
  <si>
    <t>GESTIÓN JURÍDICA</t>
  </si>
  <si>
    <t>GESTIÓN DE EVALUACIÓN, CONTROL Y SEGUIMIENTO</t>
  </si>
  <si>
    <t>MEJORAMIENTO CONTÍNUO</t>
  </si>
  <si>
    <t>GESTIÓN DE CONTENIDOS</t>
  </si>
  <si>
    <t>GESTIÓN DE PROGRAMACIÓN</t>
  </si>
  <si>
    <t>GESTIÓN DE PRODUCCIÓN</t>
  </si>
  <si>
    <t>Gestión de Emisión y Transmisión</t>
  </si>
  <si>
    <t>GESTIÓN DE EMISIÓN Y TRANSMISIÓN</t>
  </si>
  <si>
    <t>GESTIÓN DE RECURSOS FÍSICOS</t>
  </si>
  <si>
    <t>GESTIÓN DE TALENTO HUMANO</t>
  </si>
  <si>
    <t>Apoyo operativo</t>
  </si>
  <si>
    <t>Evaluación</t>
  </si>
  <si>
    <t>TEVEANDINA LTDA. - CANAL TRECE SE ENCUENTRA EN LA ZONA DE RIESGOS INHERENTES EN MAYOR EL CUAL SE REQUIERE FORMULAR CONTROLES PARA EVITAR O MITIGAR ESTA CLASE DE RIESGOS.</t>
  </si>
  <si>
    <t>v1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</si>
</sst>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quot;\ * #,##0.00_ ;_ &quot;$&quot;\ * \-#,##0.00_ ;_ &quot;$&quot;\ * &quot;-&quot;??_ ;_ @_ "/>
  </numFmts>
  <fonts count="38" x14ac:knownFonts="1">
    <font>
      <sz val="10"/>
      <name val="Arial"/>
    </font>
    <font>
      <sz val="11"/>
      <color theme="1"/>
      <name val="Calibri"/>
      <family val="2"/>
      <scheme val="minor"/>
    </font>
    <font>
      <sz val="10"/>
      <name val="Arial"/>
      <family val="2"/>
    </font>
    <font>
      <sz val="10"/>
      <name val="Arial"/>
      <family val="2"/>
    </font>
    <font>
      <sz val="12"/>
      <name val="Arial"/>
      <family val="2"/>
    </font>
    <font>
      <b/>
      <sz val="12"/>
      <name val="Arial"/>
      <family val="2"/>
    </font>
    <font>
      <sz val="12"/>
      <color indexed="9"/>
      <name val="Arial"/>
      <family val="2"/>
    </font>
    <font>
      <sz val="11"/>
      <name val="Arial"/>
      <family val="2"/>
    </font>
    <font>
      <sz val="11"/>
      <color theme="1"/>
      <name val="Calibri"/>
      <family val="2"/>
      <scheme val="minor"/>
    </font>
    <font>
      <b/>
      <sz val="14"/>
      <color theme="1"/>
      <name val="Arial"/>
      <family val="2"/>
    </font>
    <font>
      <sz val="11"/>
      <color theme="1"/>
      <name val="Calibri"/>
      <family val="2"/>
    </font>
    <font>
      <b/>
      <sz val="11"/>
      <color theme="1"/>
      <name val="Arial"/>
      <family val="2"/>
    </font>
    <font>
      <b/>
      <sz val="12"/>
      <color theme="0"/>
      <name val="Arial"/>
      <family val="2"/>
    </font>
    <font>
      <sz val="12"/>
      <color theme="0"/>
      <name val="Arial"/>
      <family val="2"/>
    </font>
    <font>
      <b/>
      <sz val="12"/>
      <color indexed="81"/>
      <name val="Tahoma"/>
      <family val="2"/>
    </font>
    <font>
      <sz val="12"/>
      <color indexed="81"/>
      <name val="Tahoma"/>
      <family val="2"/>
    </font>
    <font>
      <sz val="9"/>
      <color indexed="81"/>
      <name val="Tahoma"/>
      <family val="2"/>
    </font>
    <font>
      <b/>
      <sz val="9"/>
      <color indexed="81"/>
      <name val="Tahoma"/>
      <family val="2"/>
    </font>
    <font>
      <sz val="10"/>
      <color theme="1"/>
      <name val="Arial"/>
      <family val="2"/>
    </font>
    <font>
      <b/>
      <sz val="12"/>
      <color theme="1"/>
      <name val="Arial"/>
      <family val="2"/>
    </font>
    <font>
      <b/>
      <sz val="10"/>
      <color theme="1"/>
      <name val="Arial"/>
      <family val="2"/>
    </font>
    <font>
      <b/>
      <i/>
      <sz val="10"/>
      <color theme="1"/>
      <name val="Arial"/>
      <family val="2"/>
    </font>
    <font>
      <i/>
      <sz val="10"/>
      <color theme="1"/>
      <name val="Arial"/>
      <family val="2"/>
    </font>
    <font>
      <sz val="8"/>
      <color theme="1"/>
      <name val="Arial"/>
      <family val="2"/>
    </font>
    <font>
      <sz val="12"/>
      <color theme="1"/>
      <name val="Arial"/>
      <family val="2"/>
    </font>
    <font>
      <sz val="10"/>
      <name val="Arial"/>
    </font>
    <font>
      <b/>
      <sz val="14"/>
      <name val="Arial"/>
      <family val="2"/>
    </font>
    <font>
      <b/>
      <sz val="10"/>
      <color rgb="FF000000"/>
      <name val="Arial"/>
      <family val="2"/>
    </font>
    <font>
      <b/>
      <sz val="12"/>
      <color rgb="FF000000"/>
      <name val="Arial"/>
      <family val="2"/>
    </font>
    <font>
      <b/>
      <sz val="11"/>
      <color rgb="FF000000"/>
      <name val="Arial"/>
      <family val="2"/>
    </font>
    <font>
      <sz val="9"/>
      <name val="Arial"/>
      <family val="2"/>
    </font>
    <font>
      <sz val="16"/>
      <name val="Arial"/>
      <family val="2"/>
    </font>
    <font>
      <b/>
      <sz val="20"/>
      <color theme="0"/>
      <name val="Arial"/>
      <family val="2"/>
    </font>
    <font>
      <b/>
      <sz val="20"/>
      <color rgb="FF000000"/>
      <name val="Arial"/>
      <family val="2"/>
    </font>
    <font>
      <b/>
      <sz val="20"/>
      <name val="Arial"/>
      <family val="2"/>
    </font>
    <font>
      <sz val="20"/>
      <color rgb="FF000000"/>
      <name val="Arial"/>
      <family val="2"/>
    </font>
    <font>
      <sz val="14"/>
      <name val="Arial"/>
      <family val="2"/>
    </font>
    <font>
      <sz val="14"/>
      <color theme="1"/>
      <name val="Arial"/>
      <family val="2"/>
    </font>
  </fonts>
  <fills count="20">
    <fill>
      <patternFill patternType="none"/>
    </fill>
    <fill>
      <patternFill patternType="gray125"/>
    </fill>
    <fill>
      <patternFill patternType="solid">
        <fgColor indexed="9"/>
        <bgColor indexed="64"/>
      </patternFill>
    </fill>
    <fill>
      <patternFill patternType="solid">
        <fgColor indexed="9"/>
        <bgColor indexed="42"/>
      </patternFill>
    </fill>
    <fill>
      <patternFill patternType="solid">
        <fgColor theme="0"/>
        <bgColor indexed="64"/>
      </patternFill>
    </fill>
    <fill>
      <patternFill patternType="solid">
        <fgColor rgb="FFFFFF00"/>
        <bgColor indexed="64"/>
      </patternFill>
    </fill>
    <fill>
      <patternFill patternType="solid">
        <fgColor theme="3" tint="0.59999389629810485"/>
        <bgColor indexed="64"/>
      </patternFill>
    </fill>
    <fill>
      <patternFill patternType="solid">
        <fgColor rgb="FF92D050"/>
        <bgColor indexed="64"/>
      </patternFill>
    </fill>
    <fill>
      <patternFill patternType="solid">
        <fgColor rgb="FFFFC000"/>
        <bgColor indexed="64"/>
      </patternFill>
    </fill>
    <fill>
      <patternFill patternType="solid">
        <fgColor rgb="FFFFFFFF"/>
        <bgColor rgb="FF000000"/>
      </patternFill>
    </fill>
    <fill>
      <patternFill patternType="solid">
        <fgColor rgb="FFFFFF00"/>
        <bgColor rgb="FF000000"/>
      </patternFill>
    </fill>
    <fill>
      <patternFill patternType="solid">
        <fgColor rgb="FFFFC000"/>
        <bgColor rgb="FF000000"/>
      </patternFill>
    </fill>
    <fill>
      <patternFill patternType="solid">
        <fgColor rgb="FFFF0000"/>
        <bgColor rgb="FF000000"/>
      </patternFill>
    </fill>
    <fill>
      <patternFill patternType="solid">
        <fgColor rgb="FF92D050"/>
        <bgColor rgb="FF000000"/>
      </patternFill>
    </fill>
    <fill>
      <patternFill patternType="solid">
        <fgColor rgb="FFFF0000"/>
        <bgColor indexed="64"/>
      </patternFill>
    </fill>
    <fill>
      <patternFill patternType="solid">
        <fgColor theme="0"/>
        <bgColor indexed="42"/>
      </patternFill>
    </fill>
    <fill>
      <patternFill patternType="solid">
        <fgColor rgb="FFC00000"/>
        <bgColor indexed="64"/>
      </patternFill>
    </fill>
    <fill>
      <patternFill patternType="solid">
        <fgColor theme="0" tint="-4.9989318521683403E-2"/>
        <bgColor indexed="64"/>
      </patternFill>
    </fill>
    <fill>
      <patternFill patternType="solid">
        <fgColor rgb="FF00A3B0"/>
        <bgColor indexed="64"/>
      </patternFill>
    </fill>
    <fill>
      <patternFill patternType="solid">
        <fgColor rgb="FF00A3B0"/>
        <bgColor rgb="FF000000"/>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tint="0.249977111117893"/>
      </left>
      <right style="thin">
        <color theme="1" tint="0.249977111117893"/>
      </right>
      <top style="thin">
        <color theme="1" tint="0.249977111117893"/>
      </top>
      <bottom style="thin">
        <color theme="1" tint="0.249977111117893"/>
      </bottom>
      <diagonal/>
    </border>
    <border>
      <left/>
      <right style="thin">
        <color indexed="64"/>
      </right>
      <top/>
      <bottom/>
      <diagonal/>
    </border>
    <border>
      <left/>
      <right/>
      <top/>
      <bottom style="thin">
        <color indexed="64"/>
      </bottom>
      <diagonal/>
    </border>
    <border>
      <left style="thin">
        <color theme="1" tint="0.249977111117893"/>
      </left>
      <right/>
      <top/>
      <bottom/>
      <diagonal/>
    </border>
    <border>
      <left style="thin">
        <color theme="1" tint="0.249977111117893"/>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style="medium">
        <color indexed="64"/>
      </bottom>
      <diagonal/>
    </border>
  </borders>
  <cellStyleXfs count="9">
    <xf numFmtId="0" fontId="0" fillId="0" borderId="0"/>
    <xf numFmtId="164" fontId="2" fillId="0" borderId="0" applyFont="0" applyFill="0" applyBorder="0" applyAlignment="0" applyProtection="0"/>
    <xf numFmtId="0" fontId="3" fillId="0" borderId="0"/>
    <xf numFmtId="0" fontId="8" fillId="0" borderId="0"/>
    <xf numFmtId="9" fontId="8" fillId="0" borderId="0" applyFont="0" applyFill="0" applyBorder="0" applyAlignment="0" applyProtection="0"/>
    <xf numFmtId="0" fontId="2" fillId="0" borderId="0"/>
    <xf numFmtId="0" fontId="25" fillId="0" borderId="0"/>
    <xf numFmtId="0" fontId="1" fillId="0" borderId="0"/>
    <xf numFmtId="0" fontId="1" fillId="0" borderId="0"/>
  </cellStyleXfs>
  <cellXfs count="307">
    <xf numFmtId="0" fontId="0" fillId="0" borderId="0" xfId="0"/>
    <xf numFmtId="0" fontId="6" fillId="2" borderId="0" xfId="0" applyFont="1" applyFill="1"/>
    <xf numFmtId="0" fontId="4" fillId="2" borderId="0" xfId="0" applyFont="1" applyFill="1"/>
    <xf numFmtId="0" fontId="2" fillId="0" borderId="0" xfId="0" applyFont="1"/>
    <xf numFmtId="0" fontId="2" fillId="0" borderId="0" xfId="0" applyFont="1" applyAlignment="1">
      <alignment wrapText="1"/>
    </xf>
    <xf numFmtId="0" fontId="2" fillId="4" borderId="0" xfId="0" applyFont="1" applyFill="1"/>
    <xf numFmtId="0" fontId="4" fillId="16"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justify" vertical="center" wrapText="1"/>
    </xf>
    <xf numFmtId="0" fontId="4" fillId="2" borderId="1" xfId="0" applyFont="1" applyFill="1" applyBorder="1" applyAlignment="1">
      <alignment vertical="center" wrapText="1"/>
    </xf>
    <xf numFmtId="0" fontId="4" fillId="4" borderId="1" xfId="0" applyFont="1" applyFill="1" applyBorder="1" applyAlignment="1">
      <alignment horizontal="justify" vertical="center" wrapText="1"/>
    </xf>
    <xf numFmtId="0" fontId="4"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15"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6" fillId="2" borderId="0" xfId="0" applyFont="1" applyFill="1" applyAlignment="1">
      <alignment horizontal="center" vertical="justify"/>
    </xf>
    <xf numFmtId="0" fontId="4" fillId="4" borderId="0" xfId="0" applyFont="1" applyFill="1"/>
    <xf numFmtId="0" fontId="12" fillId="18" borderId="3" xfId="0" applyFont="1" applyFill="1" applyBorder="1" applyAlignment="1">
      <alignment horizontal="center" vertical="center"/>
    </xf>
    <xf numFmtId="0" fontId="12" fillId="18" borderId="1" xfId="0" applyFont="1" applyFill="1" applyBorder="1" applyAlignment="1">
      <alignment horizontal="center" vertical="center" wrapText="1"/>
    </xf>
    <xf numFmtId="0" fontId="13" fillId="18" borderId="1" xfId="0" applyFont="1" applyFill="1" applyBorder="1" applyAlignment="1">
      <alignment horizontal="center" vertical="center" wrapText="1"/>
    </xf>
    <xf numFmtId="0" fontId="12" fillId="18" borderId="1" xfId="0" applyFont="1" applyFill="1" applyBorder="1" applyAlignment="1">
      <alignment horizontal="center" vertical="center" wrapText="1"/>
    </xf>
    <xf numFmtId="0" fontId="9" fillId="0" borderId="6" xfId="0" applyFont="1" applyBorder="1" applyAlignment="1">
      <alignment horizontal="center" vertical="center" wrapText="1"/>
    </xf>
    <xf numFmtId="0" fontId="9" fillId="0" borderId="10" xfId="0" applyFont="1" applyBorder="1" applyAlignment="1">
      <alignment horizontal="center" vertical="center" wrapText="1"/>
    </xf>
    <xf numFmtId="0" fontId="12" fillId="18" borderId="1" xfId="0" applyFont="1" applyFill="1" applyBorder="1" applyAlignment="1">
      <alignment horizontal="center" vertical="center" wrapText="1"/>
    </xf>
    <xf numFmtId="0" fontId="2" fillId="0" borderId="0" xfId="0" applyFont="1" applyAlignment="1">
      <alignment horizontal="justify" vertical="center" wrapText="1"/>
    </xf>
    <xf numFmtId="14" fontId="18" fillId="4" borderId="0" xfId="0" applyNumberFormat="1" applyFont="1" applyFill="1" applyAlignment="1">
      <alignment horizontal="center" vertical="center" wrapText="1"/>
    </xf>
    <xf numFmtId="0" fontId="18" fillId="4" borderId="0" xfId="0" applyFont="1" applyFill="1" applyAlignment="1">
      <alignment horizontal="center" vertical="center" wrapText="1"/>
    </xf>
    <xf numFmtId="0" fontId="18" fillId="4" borderId="0" xfId="0" applyFont="1" applyFill="1" applyAlignment="1">
      <alignment horizontal="justify" vertical="center" wrapText="1"/>
    </xf>
    <xf numFmtId="0" fontId="18" fillId="4" borderId="0" xfId="0" applyFont="1" applyFill="1" applyAlignment="1">
      <alignment horizontal="left" vertical="center"/>
    </xf>
    <xf numFmtId="0" fontId="20" fillId="4" borderId="0" xfId="0" applyFont="1" applyFill="1"/>
    <xf numFmtId="0" fontId="18" fillId="4" borderId="0" xfId="0" applyFont="1" applyFill="1"/>
    <xf numFmtId="0" fontId="18" fillId="4" borderId="0" xfId="1" applyNumberFormat="1" applyFont="1" applyFill="1"/>
    <xf numFmtId="0" fontId="20" fillId="4" borderId="0" xfId="0" applyFont="1" applyFill="1" applyAlignment="1">
      <alignment vertical="center"/>
    </xf>
    <xf numFmtId="0" fontId="20" fillId="4" borderId="1" xfId="0" applyFont="1" applyFill="1" applyBorder="1" applyAlignment="1">
      <alignment horizontal="center" vertical="center"/>
    </xf>
    <xf numFmtId="0" fontId="18" fillId="4" borderId="1" xfId="0" applyFont="1" applyFill="1" applyBorder="1" applyAlignment="1">
      <alignment horizontal="center" vertical="center" wrapText="1"/>
    </xf>
    <xf numFmtId="0" fontId="20" fillId="4" borderId="0" xfId="0" applyFont="1" applyFill="1" applyAlignment="1">
      <alignment horizontal="justify" vertical="center"/>
    </xf>
    <xf numFmtId="0" fontId="18" fillId="4" borderId="0" xfId="0" applyFont="1" applyFill="1" applyAlignment="1">
      <alignment vertical="center" textRotation="90"/>
    </xf>
    <xf numFmtId="0" fontId="18" fillId="4" borderId="0" xfId="0" applyFont="1" applyFill="1" applyAlignment="1">
      <alignment horizontal="left" vertical="center" wrapText="1"/>
    </xf>
    <xf numFmtId="0" fontId="18" fillId="4" borderId="0" xfId="0" applyFont="1" applyFill="1" applyAlignment="1">
      <alignment horizontal="center" vertical="center"/>
    </xf>
    <xf numFmtId="0" fontId="20" fillId="4" borderId="0" xfId="0" applyFont="1" applyFill="1" applyAlignment="1">
      <alignment horizontal="center" vertical="center" wrapText="1"/>
    </xf>
    <xf numFmtId="0" fontId="20" fillId="4" borderId="0" xfId="0" applyFont="1" applyFill="1" applyAlignment="1">
      <alignment horizontal="justify" vertical="center" wrapText="1"/>
    </xf>
    <xf numFmtId="0" fontId="18" fillId="4" borderId="0" xfId="0" applyFont="1" applyFill="1" applyAlignment="1">
      <alignment vertical="center"/>
    </xf>
    <xf numFmtId="0" fontId="20" fillId="4" borderId="0" xfId="0" applyFont="1" applyFill="1" applyAlignment="1">
      <alignment horizontal="center" vertical="center"/>
    </xf>
    <xf numFmtId="0" fontId="18" fillId="0" borderId="0" xfId="0" applyFont="1"/>
    <xf numFmtId="0" fontId="18" fillId="2" borderId="0" xfId="0" applyFont="1" applyFill="1"/>
    <xf numFmtId="0" fontId="23" fillId="2" borderId="0" xfId="0" applyFont="1" applyFill="1"/>
    <xf numFmtId="0" fontId="24" fillId="2" borderId="0" xfId="0" applyFont="1" applyFill="1"/>
    <xf numFmtId="0" fontId="18" fillId="0" borderId="0" xfId="1" applyNumberFormat="1" applyFont="1"/>
    <xf numFmtId="0" fontId="2" fillId="0" borderId="0" xfId="5"/>
    <xf numFmtId="0" fontId="12" fillId="18" borderId="20" xfId="5" applyFont="1" applyFill="1" applyBorder="1" applyAlignment="1">
      <alignment horizontal="center" vertical="center"/>
    </xf>
    <xf numFmtId="0" fontId="12" fillId="18" borderId="21" xfId="5" applyFont="1" applyFill="1" applyBorder="1" applyAlignment="1">
      <alignment horizontal="center" vertical="center" wrapText="1"/>
    </xf>
    <xf numFmtId="0" fontId="12" fillId="18" borderId="20" xfId="5" applyFont="1" applyFill="1" applyBorder="1" applyAlignment="1">
      <alignment horizontal="center" vertical="center" wrapText="1"/>
    </xf>
    <xf numFmtId="0" fontId="12" fillId="18" borderId="22" xfId="5" applyFont="1" applyFill="1" applyBorder="1" applyAlignment="1">
      <alignment horizontal="center" vertical="center" wrapText="1"/>
    </xf>
    <xf numFmtId="0" fontId="4" fillId="0" borderId="23" xfId="5" applyFont="1" applyBorder="1" applyAlignment="1">
      <alignment horizontal="center"/>
    </xf>
    <xf numFmtId="0" fontId="4" fillId="0" borderId="1" xfId="5" applyFont="1" applyBorder="1" applyAlignment="1">
      <alignment horizontal="center"/>
    </xf>
    <xf numFmtId="0" fontId="4" fillId="0" borderId="24" xfId="5" applyFont="1" applyBorder="1" applyAlignment="1">
      <alignment horizontal="center" vertical="center" wrapText="1"/>
    </xf>
    <xf numFmtId="0" fontId="4" fillId="0" borderId="25" xfId="5" applyFont="1" applyBorder="1" applyAlignment="1">
      <alignment horizontal="center"/>
    </xf>
    <xf numFmtId="0" fontId="4" fillId="0" borderId="24" xfId="5" applyFont="1" applyBorder="1" applyAlignment="1">
      <alignment horizontal="center" vertical="center"/>
    </xf>
    <xf numFmtId="0" fontId="4" fillId="0" borderId="24" xfId="5" applyFont="1" applyBorder="1" applyAlignment="1">
      <alignment horizontal="center"/>
    </xf>
    <xf numFmtId="0" fontId="12" fillId="18" borderId="27" xfId="5" applyFont="1" applyFill="1" applyBorder="1" applyAlignment="1">
      <alignment horizontal="center"/>
    </xf>
    <xf numFmtId="0" fontId="12" fillId="18" borderId="28" xfId="5" applyFont="1" applyFill="1" applyBorder="1" applyAlignment="1">
      <alignment horizontal="center"/>
    </xf>
    <xf numFmtId="0" fontId="12" fillId="18" borderId="29" xfId="5" applyFont="1" applyFill="1" applyBorder="1" applyAlignment="1">
      <alignment horizontal="center"/>
    </xf>
    <xf numFmtId="0" fontId="27" fillId="0" borderId="1" xfId="6" applyFont="1" applyBorder="1" applyAlignment="1">
      <alignment vertical="center"/>
    </xf>
    <xf numFmtId="0" fontId="28" fillId="0" borderId="1" xfId="6" applyFont="1" applyBorder="1" applyAlignment="1">
      <alignment vertical="center"/>
    </xf>
    <xf numFmtId="0" fontId="2" fillId="0" borderId="1" xfId="6" applyFont="1" applyBorder="1" applyAlignment="1">
      <alignment vertical="center"/>
    </xf>
    <xf numFmtId="0" fontId="30" fillId="0" borderId="1" xfId="6" applyFont="1" applyBorder="1" applyAlignment="1">
      <alignment vertical="center" wrapText="1"/>
    </xf>
    <xf numFmtId="0" fontId="31" fillId="0" borderId="1" xfId="6" applyFont="1" applyBorder="1" applyAlignment="1">
      <alignment horizontal="center" vertical="center" wrapText="1"/>
    </xf>
    <xf numFmtId="0" fontId="2" fillId="0" borderId="0" xfId="6" applyFont="1" applyAlignment="1">
      <alignment vertical="center" wrapText="1"/>
    </xf>
    <xf numFmtId="0" fontId="5" fillId="4" borderId="1" xfId="0" applyFont="1" applyFill="1" applyBorder="1" applyAlignment="1">
      <alignment horizontal="justify" vertical="center" wrapText="1"/>
    </xf>
    <xf numFmtId="49" fontId="36" fillId="4" borderId="1" xfId="0" applyNumberFormat="1" applyFont="1" applyFill="1" applyBorder="1" applyAlignment="1">
      <alignment horizontal="center" vertical="center" wrapText="1"/>
    </xf>
    <xf numFmtId="49" fontId="36" fillId="4" borderId="31" xfId="0" applyNumberFormat="1" applyFont="1" applyFill="1" applyBorder="1" applyAlignment="1">
      <alignment horizontal="center" vertical="center" wrapText="1"/>
    </xf>
    <xf numFmtId="0" fontId="36" fillId="4" borderId="1" xfId="0" applyFont="1" applyFill="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justify" vertical="center" wrapText="1"/>
    </xf>
    <xf numFmtId="0" fontId="24" fillId="2" borderId="1" xfId="0" applyFont="1" applyFill="1" applyBorder="1" applyAlignment="1">
      <alignment horizontal="justify" vertical="center" wrapText="1"/>
    </xf>
    <xf numFmtId="0" fontId="24" fillId="2" borderId="1" xfId="0" applyFont="1" applyFill="1" applyBorder="1" applyAlignment="1">
      <alignment vertical="center" wrapText="1"/>
    </xf>
    <xf numFmtId="0" fontId="24" fillId="4" borderId="1" xfId="0" applyFont="1" applyFill="1" applyBorder="1" applyAlignment="1">
      <alignment horizontal="justify" vertical="center" wrapText="1"/>
    </xf>
    <xf numFmtId="0" fontId="19" fillId="4" borderId="1" xfId="0" applyFont="1" applyFill="1" applyBorder="1" applyAlignment="1">
      <alignment horizontal="justify" vertical="center" wrapText="1"/>
    </xf>
    <xf numFmtId="0" fontId="24" fillId="2" borderId="1" xfId="0" applyFont="1" applyFill="1" applyBorder="1" applyAlignment="1">
      <alignment horizontal="center" vertical="center" wrapText="1"/>
    </xf>
    <xf numFmtId="0" fontId="24" fillId="16" borderId="1" xfId="0" applyFont="1" applyFill="1" applyBorder="1" applyAlignment="1">
      <alignment horizontal="center" vertical="center" wrapText="1"/>
    </xf>
    <xf numFmtId="49" fontId="24" fillId="2" borderId="1" xfId="0" applyNumberFormat="1" applyFont="1" applyFill="1" applyBorder="1" applyAlignment="1">
      <alignment horizontal="center" vertical="center" wrapText="1"/>
    </xf>
    <xf numFmtId="0" fontId="24" fillId="3" borderId="1" xfId="0" applyFont="1" applyFill="1" applyBorder="1" applyAlignment="1">
      <alignment horizontal="center" vertical="center" wrapText="1"/>
    </xf>
    <xf numFmtId="0" fontId="24" fillId="15"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24" fillId="2" borderId="1" xfId="0" applyFont="1" applyFill="1" applyBorder="1" applyAlignment="1">
      <alignment horizontal="left" vertical="center" wrapText="1"/>
    </xf>
    <xf numFmtId="0" fontId="24" fillId="0" borderId="1" xfId="0" applyFont="1" applyBorder="1" applyAlignment="1">
      <alignment horizontal="justify" vertical="center" wrapText="1"/>
    </xf>
    <xf numFmtId="0" fontId="24" fillId="0" borderId="1" xfId="0" applyFont="1" applyBorder="1" applyAlignment="1">
      <alignment vertical="center" wrapText="1"/>
    </xf>
    <xf numFmtId="0" fontId="5" fillId="0" borderId="1" xfId="0" applyFont="1" applyBorder="1" applyAlignment="1">
      <alignment horizontal="justify" vertical="center" wrapText="1"/>
    </xf>
    <xf numFmtId="0" fontId="19" fillId="0" borderId="1" xfId="0" applyFont="1" applyBorder="1" applyAlignment="1">
      <alignment horizontal="justify" vertical="center" wrapText="1"/>
    </xf>
    <xf numFmtId="49" fontId="24" fillId="0" borderId="1" xfId="0" applyNumberFormat="1" applyFont="1" applyBorder="1" applyAlignment="1">
      <alignment horizontal="center" vertical="center" wrapText="1"/>
    </xf>
    <xf numFmtId="49" fontId="24" fillId="0" borderId="1" xfId="0" applyNumberFormat="1" applyFont="1" applyBorder="1" applyAlignment="1">
      <alignment horizontal="left" vertical="center" wrapText="1"/>
    </xf>
    <xf numFmtId="0" fontId="24" fillId="0" borderId="1" xfId="0" applyFont="1" applyBorder="1" applyAlignment="1">
      <alignment horizontal="left" vertical="center" wrapText="1"/>
    </xf>
    <xf numFmtId="0" fontId="19" fillId="4" borderId="1" xfId="0" applyFont="1" applyFill="1" applyBorder="1" applyAlignment="1">
      <alignment horizontal="center" vertical="center" wrapText="1"/>
    </xf>
    <xf numFmtId="49" fontId="24" fillId="2" borderId="1" xfId="0" applyNumberFormat="1" applyFont="1" applyFill="1" applyBorder="1" applyAlignment="1">
      <alignment horizontal="left" vertical="center" wrapText="1"/>
    </xf>
    <xf numFmtId="0" fontId="4" fillId="4" borderId="32" xfId="7" applyFont="1" applyFill="1" applyBorder="1" applyAlignment="1">
      <alignment horizontal="left" vertical="top" wrapText="1"/>
    </xf>
    <xf numFmtId="0" fontId="36" fillId="4" borderId="1" xfId="7" applyFont="1" applyFill="1" applyBorder="1" applyAlignment="1">
      <alignment horizontal="center" vertical="top" wrapText="1"/>
    </xf>
    <xf numFmtId="0" fontId="4" fillId="4" borderId="1" xfId="7" applyFont="1" applyFill="1" applyBorder="1" applyAlignment="1">
      <alignment horizontal="left" vertical="center" wrapText="1"/>
    </xf>
    <xf numFmtId="0" fontId="36" fillId="4" borderId="1" xfId="7" applyFont="1" applyFill="1" applyBorder="1" applyAlignment="1">
      <alignment horizontal="center" vertical="center" wrapText="1"/>
    </xf>
    <xf numFmtId="0" fontId="4" fillId="4" borderId="1" xfId="8" applyFont="1" applyFill="1" applyBorder="1" applyAlignment="1">
      <alignment horizontal="left" vertical="top" wrapText="1"/>
    </xf>
    <xf numFmtId="0" fontId="36" fillId="4" borderId="1" xfId="8" applyFont="1" applyFill="1" applyBorder="1" applyAlignment="1">
      <alignment horizontal="center" vertical="top" wrapText="1"/>
    </xf>
    <xf numFmtId="0" fontId="36" fillId="4" borderId="1" xfId="5" applyFont="1" applyFill="1" applyBorder="1" applyAlignment="1">
      <alignment horizontal="center" vertical="center" wrapText="1"/>
    </xf>
    <xf numFmtId="0" fontId="4" fillId="4" borderId="1" xfId="8" applyFont="1" applyFill="1" applyBorder="1" applyAlignment="1">
      <alignment horizontal="left" vertical="center" wrapText="1"/>
    </xf>
    <xf numFmtId="0" fontId="36" fillId="4" borderId="1" xfId="8" applyFont="1" applyFill="1" applyBorder="1" applyAlignment="1">
      <alignment horizontal="center" vertical="center" wrapText="1"/>
    </xf>
    <xf numFmtId="0" fontId="4" fillId="0" borderId="31" xfId="0" applyFont="1" applyBorder="1" applyAlignment="1">
      <alignment horizontal="center" vertical="center" wrapText="1"/>
    </xf>
    <xf numFmtId="0" fontId="4" fillId="0" borderId="31" xfId="8" applyFont="1" applyBorder="1" applyAlignment="1">
      <alignment horizontal="left" vertical="center" wrapText="1"/>
    </xf>
    <xf numFmtId="0" fontId="5" fillId="0" borderId="31" xfId="0" applyFont="1" applyBorder="1" applyAlignment="1">
      <alignment horizontal="justify" vertical="center" wrapText="1"/>
    </xf>
    <xf numFmtId="0" fontId="36" fillId="0" borderId="1" xfId="8" applyFont="1" applyBorder="1" applyAlignment="1">
      <alignment horizontal="center" vertical="center" wrapText="1"/>
    </xf>
    <xf numFmtId="0" fontId="36" fillId="0" borderId="1" xfId="5" applyFont="1" applyBorder="1" applyAlignment="1">
      <alignment horizontal="center" vertical="center" wrapText="1"/>
    </xf>
    <xf numFmtId="49" fontId="4" fillId="0" borderId="31" xfId="0" applyNumberFormat="1" applyFont="1" applyBorder="1" applyAlignment="1">
      <alignment horizontal="center" vertical="center" wrapText="1"/>
    </xf>
    <xf numFmtId="0" fontId="4" fillId="0" borderId="31" xfId="0" applyFont="1" applyBorder="1" applyAlignment="1">
      <alignment horizontal="left" vertical="center" wrapText="1"/>
    </xf>
    <xf numFmtId="0" fontId="37" fillId="4" borderId="1" xfId="0" applyFont="1" applyFill="1" applyBorder="1" applyAlignment="1">
      <alignment horizontal="center" vertical="center" wrapText="1"/>
    </xf>
    <xf numFmtId="49" fontId="37" fillId="4" borderId="1" xfId="0" applyNumberFormat="1" applyFont="1" applyFill="1" applyBorder="1" applyAlignment="1">
      <alignment horizontal="center" vertical="center" wrapText="1"/>
    </xf>
    <xf numFmtId="0" fontId="24" fillId="4" borderId="1" xfId="0" applyFont="1" applyFill="1" applyBorder="1" applyAlignment="1">
      <alignment vertical="center" wrapText="1"/>
    </xf>
    <xf numFmtId="49" fontId="37" fillId="4" borderId="4" xfId="0" applyNumberFormat="1" applyFont="1" applyFill="1" applyBorder="1" applyAlignment="1">
      <alignment horizontal="center" vertical="center" wrapText="1"/>
    </xf>
    <xf numFmtId="0" fontId="37" fillId="0" borderId="1" xfId="5" applyFont="1" applyBorder="1" applyAlignment="1">
      <alignment horizontal="center" vertical="center" wrapText="1"/>
    </xf>
    <xf numFmtId="49" fontId="37" fillId="4" borderId="14" xfId="0" applyNumberFormat="1" applyFont="1" applyFill="1" applyBorder="1" applyAlignment="1">
      <alignment horizontal="center" vertical="center" wrapText="1"/>
    </xf>
    <xf numFmtId="0" fontId="37" fillId="4" borderId="1" xfId="7" applyFont="1" applyFill="1" applyBorder="1" applyAlignment="1">
      <alignment horizontal="center" vertical="center" wrapText="1"/>
    </xf>
    <xf numFmtId="0" fontId="37" fillId="2" borderId="1" xfId="0" applyFont="1" applyFill="1" applyBorder="1" applyAlignment="1" applyProtection="1">
      <alignment horizontal="center" vertical="center" wrapText="1"/>
      <protection locked="0"/>
    </xf>
    <xf numFmtId="0" fontId="37" fillId="4" borderId="1" xfId="0" applyFont="1" applyFill="1" applyBorder="1" applyAlignment="1" applyProtection="1">
      <alignment horizontal="center" vertical="center" wrapText="1"/>
      <protection locked="0"/>
    </xf>
    <xf numFmtId="0" fontId="29" fillId="0" borderId="1" xfId="6" applyFont="1" applyBorder="1" applyAlignment="1">
      <alignment vertical="center" wrapText="1"/>
    </xf>
    <xf numFmtId="0" fontId="2" fillId="0" borderId="0" xfId="5" applyFill="1"/>
    <xf numFmtId="0" fontId="27" fillId="0" borderId="0" xfId="6" applyFont="1" applyFill="1" applyAlignment="1">
      <alignment vertical="center"/>
    </xf>
    <xf numFmtId="0" fontId="2" fillId="0" borderId="0" xfId="6" applyFont="1" applyFill="1" applyAlignment="1">
      <alignment vertical="center" wrapText="1"/>
    </xf>
    <xf numFmtId="0" fontId="32" fillId="19" borderId="2" xfId="6" applyFont="1" applyFill="1" applyBorder="1" applyAlignment="1"/>
    <xf numFmtId="0" fontId="32" fillId="19" borderId="3" xfId="6" applyFont="1" applyFill="1" applyBorder="1" applyAlignment="1"/>
    <xf numFmtId="0" fontId="32" fillId="19" borderId="4" xfId="6" applyFont="1" applyFill="1" applyBorder="1" applyAlignment="1"/>
    <xf numFmtId="0" fontId="33" fillId="9" borderId="2" xfId="6" applyFont="1" applyFill="1" applyBorder="1" applyAlignment="1">
      <alignment vertical="center"/>
    </xf>
    <xf numFmtId="0" fontId="33" fillId="9" borderId="3" xfId="6" applyFont="1" applyFill="1" applyBorder="1" applyAlignment="1">
      <alignment vertical="center"/>
    </xf>
    <xf numFmtId="0" fontId="33" fillId="9" borderId="4" xfId="6" applyFont="1" applyFill="1" applyBorder="1" applyAlignment="1">
      <alignment vertical="center"/>
    </xf>
    <xf numFmtId="0" fontId="33" fillId="9" borderId="2" xfId="6" quotePrefix="1" applyFont="1" applyFill="1" applyBorder="1" applyAlignment="1">
      <alignment vertical="center"/>
    </xf>
    <xf numFmtId="0" fontId="35" fillId="12" borderId="2" xfId="6" applyFont="1" applyFill="1" applyBorder="1" applyAlignment="1">
      <alignment vertical="center" wrapText="1"/>
    </xf>
    <xf numFmtId="0" fontId="35" fillId="10" borderId="2" xfId="6" applyFont="1" applyFill="1" applyBorder="1" applyAlignment="1">
      <alignment vertical="center" wrapText="1"/>
    </xf>
    <xf numFmtId="0" fontId="12" fillId="18" borderId="30" xfId="5" applyFont="1" applyFill="1" applyBorder="1" applyAlignment="1">
      <alignment horizontal="center"/>
    </xf>
    <xf numFmtId="0" fontId="12" fillId="18" borderId="22" xfId="5" applyFont="1" applyFill="1" applyBorder="1" applyAlignment="1">
      <alignment horizontal="center" vertical="center"/>
    </xf>
    <xf numFmtId="0" fontId="33" fillId="11" borderId="2" xfId="6" applyFont="1" applyFill="1" applyBorder="1" applyAlignment="1">
      <alignment vertical="center" wrapText="1"/>
    </xf>
    <xf numFmtId="0" fontId="33" fillId="12" borderId="2" xfId="6" applyFont="1" applyFill="1" applyBorder="1" applyAlignment="1">
      <alignment vertical="center" wrapText="1"/>
    </xf>
    <xf numFmtId="0" fontId="2" fillId="0" borderId="13" xfId="5" applyBorder="1" applyAlignment="1"/>
    <xf numFmtId="0" fontId="18" fillId="4" borderId="0" xfId="0" applyFont="1" applyFill="1" applyAlignment="1">
      <alignment horizontal="left" vertical="center"/>
    </xf>
    <xf numFmtId="0" fontId="18" fillId="4" borderId="0" xfId="0" applyFont="1" applyFill="1" applyAlignment="1">
      <alignment horizontal="left" vertical="center" wrapText="1"/>
    </xf>
    <xf numFmtId="0" fontId="18" fillId="4" borderId="0" xfId="0" applyFont="1" applyFill="1" applyAlignment="1">
      <alignment horizontal="justify" vertical="center"/>
    </xf>
    <xf numFmtId="0" fontId="18" fillId="4" borderId="0" xfId="0" applyFont="1" applyFill="1" applyAlignment="1">
      <alignment horizontal="justify" vertical="center" wrapText="1"/>
    </xf>
    <xf numFmtId="0" fontId="20" fillId="4" borderId="0" xfId="0" applyFont="1" applyFill="1" applyAlignment="1">
      <alignment horizontal="justify" vertical="center"/>
    </xf>
    <xf numFmtId="0" fontId="20" fillId="9" borderId="2" xfId="0" applyFont="1" applyFill="1" applyBorder="1" applyAlignment="1">
      <alignment horizontal="center" vertical="center"/>
    </xf>
    <xf numFmtId="0" fontId="20" fillId="9" borderId="4" xfId="0" applyFont="1" applyFill="1" applyBorder="1" applyAlignment="1">
      <alignment horizontal="center" vertical="center"/>
    </xf>
    <xf numFmtId="0" fontId="18" fillId="0" borderId="0" xfId="0" applyFont="1" applyAlignment="1">
      <alignment horizontal="justify" vertical="center" wrapText="1"/>
    </xf>
    <xf numFmtId="0" fontId="20" fillId="9" borderId="2" xfId="0" applyFont="1" applyFill="1" applyBorder="1" applyAlignment="1">
      <alignment horizontal="center"/>
    </xf>
    <xf numFmtId="0" fontId="20" fillId="9" borderId="3" xfId="0" applyFont="1" applyFill="1" applyBorder="1" applyAlignment="1">
      <alignment horizontal="center"/>
    </xf>
    <xf numFmtId="0" fontId="20" fillId="9" borderId="4" xfId="0" applyFont="1" applyFill="1" applyBorder="1" applyAlignment="1">
      <alignment horizontal="center"/>
    </xf>
    <xf numFmtId="0" fontId="20" fillId="9" borderId="3" xfId="0" applyFont="1" applyFill="1" applyBorder="1" applyAlignment="1">
      <alignment horizontal="center" vertical="center"/>
    </xf>
    <xf numFmtId="0" fontId="20"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20" fillId="9" borderId="1" xfId="0" applyFont="1" applyFill="1" applyBorder="1" applyAlignment="1">
      <alignment horizontal="center" vertical="center" wrapText="1"/>
    </xf>
    <xf numFmtId="0" fontId="18" fillId="10" borderId="2" xfId="0" applyFont="1" applyFill="1" applyBorder="1" applyAlignment="1">
      <alignment horizontal="center" vertical="center" wrapText="1"/>
    </xf>
    <xf numFmtId="0" fontId="18" fillId="10" borderId="4" xfId="0" applyFont="1" applyFill="1" applyBorder="1" applyAlignment="1">
      <alignment horizontal="center" vertical="center" wrapText="1"/>
    </xf>
    <xf numFmtId="0" fontId="18" fillId="11" borderId="2" xfId="0" applyFont="1" applyFill="1" applyBorder="1" applyAlignment="1">
      <alignment horizontal="center" vertical="center" wrapText="1"/>
    </xf>
    <xf numFmtId="0" fontId="18" fillId="11" borderId="4" xfId="0" applyFont="1" applyFill="1" applyBorder="1" applyAlignment="1">
      <alignment horizontal="center" vertical="center" wrapText="1"/>
    </xf>
    <xf numFmtId="0" fontId="18" fillId="12" borderId="2" xfId="0" applyFont="1" applyFill="1" applyBorder="1" applyAlignment="1">
      <alignment horizontal="center" vertical="center" wrapText="1"/>
    </xf>
    <xf numFmtId="0" fontId="18" fillId="12" borderId="4" xfId="0" applyFont="1" applyFill="1" applyBorder="1" applyAlignment="1">
      <alignment horizontal="center" vertical="center" wrapText="1"/>
    </xf>
    <xf numFmtId="0" fontId="18" fillId="10" borderId="1" xfId="0" applyFont="1" applyFill="1" applyBorder="1" applyAlignment="1">
      <alignment horizontal="center" vertical="center" wrapText="1"/>
    </xf>
    <xf numFmtId="0" fontId="18" fillId="10" borderId="1" xfId="0" applyFont="1" applyFill="1" applyBorder="1" applyAlignment="1">
      <alignment horizontal="center" vertical="center"/>
    </xf>
    <xf numFmtId="0" fontId="23" fillId="4" borderId="1" xfId="0" quotePrefix="1" applyFont="1" applyFill="1" applyBorder="1" applyAlignment="1">
      <alignment horizontal="justify" vertical="center" wrapText="1"/>
    </xf>
    <xf numFmtId="0" fontId="23" fillId="4" borderId="1" xfId="0" applyFont="1" applyFill="1" applyBorder="1" applyAlignment="1">
      <alignment horizontal="justify" vertical="center" wrapText="1"/>
    </xf>
    <xf numFmtId="0" fontId="20" fillId="9" borderId="1" xfId="0" applyFont="1" applyFill="1" applyBorder="1" applyAlignment="1">
      <alignment horizontal="center"/>
    </xf>
    <xf numFmtId="0" fontId="10" fillId="0" borderId="1" xfId="0" applyFont="1" applyBorder="1"/>
    <xf numFmtId="0" fontId="20" fillId="9" borderId="1" xfId="0" applyFont="1" applyFill="1" applyBorder="1" applyAlignment="1">
      <alignment horizontal="center" vertical="center"/>
    </xf>
    <xf numFmtId="2" fontId="20" fillId="9" borderId="1" xfId="0" quotePrefix="1" applyNumberFormat="1" applyFont="1" applyFill="1" applyBorder="1" applyAlignment="1">
      <alignment horizontal="center" vertical="center"/>
    </xf>
    <xf numFmtId="2" fontId="20" fillId="9" borderId="1" xfId="0" applyNumberFormat="1" applyFont="1" applyFill="1" applyBorder="1" applyAlignment="1">
      <alignment horizontal="center" vertical="center"/>
    </xf>
    <xf numFmtId="0" fontId="20" fillId="9" borderId="1" xfId="0" quotePrefix="1" applyFont="1" applyFill="1" applyBorder="1" applyAlignment="1">
      <alignment horizontal="center" vertical="center"/>
    </xf>
    <xf numFmtId="0" fontId="20" fillId="4" borderId="1" xfId="0" applyFont="1" applyFill="1" applyBorder="1" applyAlignment="1">
      <alignment horizontal="center" vertical="center"/>
    </xf>
    <xf numFmtId="0" fontId="20" fillId="4" borderId="2" xfId="0" applyFont="1" applyFill="1" applyBorder="1" applyAlignment="1">
      <alignment horizontal="center"/>
    </xf>
    <xf numFmtId="0" fontId="20" fillId="4" borderId="3" xfId="0" applyFont="1" applyFill="1" applyBorder="1" applyAlignment="1">
      <alignment horizontal="center"/>
    </xf>
    <xf numFmtId="0" fontId="20" fillId="4" borderId="4" xfId="0" applyFont="1" applyFill="1" applyBorder="1" applyAlignment="1">
      <alignment horizontal="center"/>
    </xf>
    <xf numFmtId="0" fontId="18" fillId="4" borderId="1" xfId="0" applyFont="1" applyFill="1" applyBorder="1" applyAlignment="1">
      <alignment horizontal="justify" vertical="center" wrapText="1"/>
    </xf>
    <xf numFmtId="0" fontId="20" fillId="4" borderId="0" xfId="0" applyFont="1" applyFill="1" applyAlignment="1">
      <alignment horizontal="justify" vertical="center" wrapText="1"/>
    </xf>
    <xf numFmtId="0" fontId="20" fillId="7" borderId="0" xfId="0" applyFont="1" applyFill="1" applyAlignment="1">
      <alignment horizontal="justify" vertical="center" wrapText="1"/>
    </xf>
    <xf numFmtId="0" fontId="19" fillId="4" borderId="2"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18" fillId="7" borderId="0" xfId="0" applyFont="1" applyFill="1" applyAlignment="1">
      <alignment horizontal="justify" vertical="center" wrapText="1"/>
    </xf>
    <xf numFmtId="0" fontId="18" fillId="13" borderId="1" xfId="0" applyFont="1" applyFill="1" applyBorder="1" applyAlignment="1">
      <alignment horizontal="center" vertical="center" wrapText="1"/>
    </xf>
    <xf numFmtId="0" fontId="18" fillId="13" borderId="1" xfId="0" applyFont="1" applyFill="1" applyBorder="1" applyAlignment="1">
      <alignment horizontal="center" vertical="center"/>
    </xf>
    <xf numFmtId="0" fontId="20" fillId="0" borderId="1" xfId="0" applyFont="1" applyBorder="1" applyAlignment="1">
      <alignment horizontal="center" vertical="center"/>
    </xf>
    <xf numFmtId="0" fontId="18" fillId="0" borderId="1" xfId="0" applyFont="1" applyBorder="1" applyAlignment="1">
      <alignment horizontal="justify" vertical="center" wrapText="1"/>
    </xf>
    <xf numFmtId="0" fontId="18" fillId="0" borderId="1" xfId="0" applyFont="1" applyBorder="1" applyAlignment="1">
      <alignment horizontal="center" vertical="center"/>
    </xf>
    <xf numFmtId="0" fontId="18" fillId="8" borderId="1" xfId="0" applyFont="1" applyFill="1" applyBorder="1" applyAlignment="1">
      <alignment horizontal="center" vertical="center"/>
    </xf>
    <xf numFmtId="0" fontId="18" fillId="7" borderId="1" xfId="0" applyFont="1" applyFill="1" applyBorder="1" applyAlignment="1">
      <alignment horizontal="center" vertical="center"/>
    </xf>
    <xf numFmtId="0" fontId="18" fillId="5" borderId="1" xfId="0" applyFont="1" applyFill="1" applyBorder="1" applyAlignment="1">
      <alignment horizontal="center" vertical="center"/>
    </xf>
    <xf numFmtId="0" fontId="18" fillId="14" borderId="1" xfId="0" applyFont="1" applyFill="1" applyBorder="1" applyAlignment="1">
      <alignment horizontal="center" vertical="center"/>
    </xf>
    <xf numFmtId="0" fontId="20" fillId="7" borderId="0" xfId="0" applyFont="1" applyFill="1" applyAlignment="1">
      <alignment horizontal="justify" vertical="center"/>
    </xf>
    <xf numFmtId="0" fontId="20" fillId="0" borderId="0" xfId="0" applyFont="1" applyAlignment="1">
      <alignment horizontal="justify" vertical="center" wrapText="1"/>
    </xf>
    <xf numFmtId="0" fontId="20" fillId="4" borderId="0" xfId="0" applyFont="1" applyFill="1" applyAlignment="1">
      <alignment horizontal="left" vertical="center" wrapText="1"/>
    </xf>
    <xf numFmtId="0" fontId="18" fillId="4" borderId="1" xfId="0" applyFont="1" applyFill="1" applyBorder="1" applyAlignment="1">
      <alignment horizontal="justify" vertical="center"/>
    </xf>
    <xf numFmtId="0" fontId="18" fillId="4" borderId="1" xfId="0" applyFont="1" applyFill="1" applyBorder="1"/>
    <xf numFmtId="0" fontId="18" fillId="4" borderId="1" xfId="0" applyFont="1" applyFill="1" applyBorder="1" applyAlignment="1">
      <alignment horizontal="center" vertical="center"/>
    </xf>
    <xf numFmtId="0" fontId="20" fillId="4" borderId="2" xfId="0" applyFont="1" applyFill="1" applyBorder="1" applyAlignment="1">
      <alignment horizontal="center" vertical="center" wrapText="1"/>
    </xf>
    <xf numFmtId="0" fontId="20" fillId="4" borderId="4" xfId="0" applyFont="1" applyFill="1" applyBorder="1" applyAlignment="1">
      <alignment horizontal="center" vertical="center" wrapText="1"/>
    </xf>
    <xf numFmtId="0" fontId="18" fillId="4" borderId="1" xfId="0" applyFont="1" applyFill="1" applyBorder="1" applyAlignment="1">
      <alignment horizontal="left" vertical="center"/>
    </xf>
    <xf numFmtId="0" fontId="18" fillId="4" borderId="1" xfId="0" applyFont="1" applyFill="1" applyBorder="1" applyAlignment="1">
      <alignment horizontal="left" vertical="center" wrapText="1"/>
    </xf>
    <xf numFmtId="0" fontId="20" fillId="4" borderId="0" xfId="0" applyFont="1" applyFill="1" applyAlignment="1">
      <alignment horizontal="left" vertical="center"/>
    </xf>
    <xf numFmtId="0" fontId="20" fillId="0" borderId="1" xfId="0" applyFont="1" applyBorder="1" applyAlignment="1">
      <alignment horizontal="center" vertical="center" wrapText="1"/>
    </xf>
    <xf numFmtId="0" fontId="18" fillId="0" borderId="1" xfId="0" applyFont="1" applyBorder="1" applyAlignment="1">
      <alignment vertical="center" wrapText="1"/>
    </xf>
    <xf numFmtId="0" fontId="18" fillId="0" borderId="1" xfId="0" applyFont="1" applyBorder="1" applyAlignment="1">
      <alignment horizontal="center" vertical="center" wrapText="1"/>
    </xf>
    <xf numFmtId="0" fontId="18" fillId="4" borderId="0" xfId="0" applyFont="1" applyFill="1" applyAlignment="1">
      <alignment vertical="center" wrapText="1"/>
    </xf>
    <xf numFmtId="0" fontId="20" fillId="4" borderId="12" xfId="0" applyFont="1" applyFill="1" applyBorder="1" applyAlignment="1">
      <alignment horizontal="center" vertical="center" wrapText="1"/>
    </xf>
    <xf numFmtId="0" fontId="20" fillId="4" borderId="13" xfId="0" applyFont="1" applyFill="1" applyBorder="1" applyAlignment="1">
      <alignment horizontal="center" vertical="center" wrapText="1"/>
    </xf>
    <xf numFmtId="0" fontId="20" fillId="4" borderId="14" xfId="0" applyFont="1" applyFill="1" applyBorder="1" applyAlignment="1">
      <alignment horizontal="center" vertical="center" wrapText="1"/>
    </xf>
    <xf numFmtId="0" fontId="20" fillId="4" borderId="15" xfId="0" applyFont="1" applyFill="1" applyBorder="1" applyAlignment="1">
      <alignment horizontal="center" vertical="center" wrapText="1"/>
    </xf>
    <xf numFmtId="0" fontId="20" fillId="4" borderId="0" xfId="0" applyFont="1" applyFill="1" applyAlignment="1">
      <alignment horizontal="center" vertical="center" wrapText="1"/>
    </xf>
    <xf numFmtId="0" fontId="20" fillId="4" borderId="6"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20" fillId="4" borderId="16" xfId="0" applyFont="1" applyFill="1" applyBorder="1" applyAlignment="1">
      <alignment horizontal="center" vertical="center" wrapText="1"/>
    </xf>
    <xf numFmtId="0" fontId="20" fillId="4" borderId="7" xfId="0" applyFont="1" applyFill="1" applyBorder="1" applyAlignment="1">
      <alignment horizontal="center" vertical="center" wrapText="1"/>
    </xf>
    <xf numFmtId="0" fontId="20" fillId="4" borderId="10" xfId="0" applyFont="1" applyFill="1" applyBorder="1" applyAlignment="1">
      <alignment horizontal="center" vertical="center" wrapText="1"/>
    </xf>
    <xf numFmtId="0" fontId="18" fillId="4" borderId="2" xfId="0" applyFont="1" applyFill="1" applyBorder="1" applyAlignment="1">
      <alignment horizontal="center" vertical="center" wrapText="1"/>
    </xf>
    <xf numFmtId="0" fontId="18" fillId="4" borderId="3"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18" fillId="4" borderId="11" xfId="0" applyFont="1" applyFill="1" applyBorder="1" applyAlignment="1">
      <alignment horizontal="left" vertical="center" wrapText="1"/>
    </xf>
    <xf numFmtId="0" fontId="20" fillId="6" borderId="0" xfId="0" applyFont="1" applyFill="1" applyAlignment="1">
      <alignment horizontal="left" vertical="center"/>
    </xf>
    <xf numFmtId="0" fontId="5" fillId="2" borderId="1" xfId="0" applyFont="1" applyFill="1" applyBorder="1" applyAlignment="1">
      <alignment horizontal="center" vertical="center" wrapText="1"/>
    </xf>
    <xf numFmtId="0" fontId="12" fillId="18" borderId="2" xfId="0" applyFont="1" applyFill="1" applyBorder="1" applyAlignment="1">
      <alignment horizontal="center" vertical="center"/>
    </xf>
    <xf numFmtId="0" fontId="12" fillId="18" borderId="3" xfId="0" applyFont="1" applyFill="1" applyBorder="1" applyAlignment="1">
      <alignment horizontal="center" vertical="center"/>
    </xf>
    <xf numFmtId="0" fontId="12" fillId="18" borderId="4" xfId="0" applyFont="1" applyFill="1" applyBorder="1" applyAlignment="1">
      <alignment horizontal="center" vertical="center"/>
    </xf>
    <xf numFmtId="0" fontId="12" fillId="18" borderId="1" xfId="0" applyFont="1" applyFill="1" applyBorder="1" applyAlignment="1">
      <alignment horizontal="center" vertical="center" wrapText="1"/>
    </xf>
    <xf numFmtId="0" fontId="13" fillId="18" borderId="1" xfId="0" applyFont="1" applyFill="1" applyBorder="1" applyAlignment="1">
      <alignment horizontal="center" vertical="center"/>
    </xf>
    <xf numFmtId="0" fontId="12" fillId="18" borderId="2" xfId="0" applyFont="1" applyFill="1" applyBorder="1" applyAlignment="1">
      <alignment horizontal="center" vertical="center" wrapText="1"/>
    </xf>
    <xf numFmtId="0" fontId="12" fillId="18" borderId="3" xfId="0" applyFont="1" applyFill="1" applyBorder="1" applyAlignment="1">
      <alignment horizontal="center" vertical="center" wrapText="1"/>
    </xf>
    <xf numFmtId="0" fontId="13" fillId="18" borderId="4" xfId="0" applyFont="1" applyFill="1" applyBorder="1"/>
    <xf numFmtId="0" fontId="7" fillId="0" borderId="5" xfId="0" applyFont="1" applyBorder="1" applyAlignment="1">
      <alignment horizontal="center" vertical="center" wrapText="1"/>
    </xf>
    <xf numFmtId="0" fontId="4" fillId="2" borderId="31" xfId="0" applyFont="1" applyFill="1" applyBorder="1" applyAlignment="1">
      <alignment horizontal="center" vertical="center" wrapText="1"/>
    </xf>
    <xf numFmtId="0" fontId="4" fillId="2" borderId="11" xfId="0"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11" fillId="17" borderId="1" xfId="0" applyFont="1" applyFill="1" applyBorder="1" applyAlignment="1">
      <alignment horizontal="center" vertical="center" wrapText="1"/>
    </xf>
    <xf numFmtId="0" fontId="5" fillId="2" borderId="31" xfId="0" applyFont="1" applyFill="1" applyBorder="1" applyAlignment="1">
      <alignment horizontal="center" vertical="center" textRotation="90" wrapText="1"/>
    </xf>
    <xf numFmtId="0" fontId="5" fillId="2" borderId="32" xfId="0" applyFont="1" applyFill="1" applyBorder="1" applyAlignment="1">
      <alignment horizontal="center" vertical="center" textRotation="90" wrapText="1"/>
    </xf>
    <xf numFmtId="0" fontId="5" fillId="2" borderId="11" xfId="0" applyFont="1" applyFill="1" applyBorder="1" applyAlignment="1">
      <alignment horizontal="center" vertical="center" textRotation="90" wrapText="1"/>
    </xf>
    <xf numFmtId="0" fontId="4" fillId="4" borderId="31" xfId="0" applyFont="1" applyFill="1" applyBorder="1" applyAlignment="1">
      <alignment horizontal="center" vertical="center" wrapText="1"/>
    </xf>
    <xf numFmtId="0" fontId="4" fillId="4" borderId="32"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31"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12" fillId="18" borderId="4" xfId="0" applyFont="1" applyFill="1" applyBorder="1" applyAlignment="1">
      <alignment horizontal="center" vertical="center" wrapText="1"/>
    </xf>
    <xf numFmtId="0" fontId="9" fillId="0" borderId="8" xfId="0" applyFont="1" applyBorder="1" applyAlignment="1">
      <alignment horizontal="center" vertical="center" wrapText="1"/>
    </xf>
    <xf numFmtId="0" fontId="9" fillId="0" borderId="0" xfId="0" applyFont="1" applyBorder="1" applyAlignment="1">
      <alignment horizontal="center" vertical="center" wrapText="1"/>
    </xf>
    <xf numFmtId="0" fontId="9" fillId="0" borderId="6" xfId="0" applyFont="1" applyBorder="1" applyAlignment="1">
      <alignment horizontal="center" vertical="center" wrapText="1"/>
    </xf>
    <xf numFmtId="0" fontId="9" fillId="0" borderId="9"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0" xfId="0" applyFont="1" applyBorder="1" applyAlignment="1">
      <alignment horizontal="center" vertical="center" wrapText="1"/>
    </xf>
    <xf numFmtId="0" fontId="13" fillId="18" borderId="1" xfId="0" applyFont="1" applyFill="1" applyBorder="1"/>
    <xf numFmtId="0" fontId="5" fillId="2" borderId="1" xfId="0" applyFont="1" applyFill="1" applyBorder="1" applyAlignment="1">
      <alignment horizontal="center" vertical="center" textRotation="90" wrapText="1"/>
    </xf>
    <xf numFmtId="0" fontId="4" fillId="4"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9" fillId="0" borderId="31" xfId="0" applyFont="1" applyBorder="1" applyAlignment="1">
      <alignment horizontal="center" vertical="center" textRotation="90" wrapText="1"/>
    </xf>
    <xf numFmtId="0" fontId="19" fillId="0" borderId="32" xfId="0" applyFont="1" applyBorder="1" applyAlignment="1">
      <alignment horizontal="center" vertical="center" textRotation="90" wrapText="1"/>
    </xf>
    <xf numFmtId="0" fontId="19" fillId="0" borderId="11" xfId="0" applyFont="1" applyBorder="1" applyAlignment="1">
      <alignment horizontal="center" vertical="center" textRotation="90" wrapText="1"/>
    </xf>
    <xf numFmtId="0" fontId="24" fillId="0" borderId="31" xfId="0" applyFont="1" applyBorder="1" applyAlignment="1">
      <alignment horizontal="center" vertical="center" wrapText="1"/>
    </xf>
    <xf numFmtId="0" fontId="24" fillId="0" borderId="32" xfId="0" applyFont="1" applyBorder="1" applyAlignment="1">
      <alignment horizontal="center" vertical="center" wrapText="1"/>
    </xf>
    <xf numFmtId="0" fontId="24" fillId="0" borderId="11" xfId="0" applyFont="1" applyBorder="1" applyAlignment="1">
      <alignment horizontal="center" vertical="center" wrapText="1"/>
    </xf>
    <xf numFmtId="0" fontId="19" fillId="2" borderId="31" xfId="0" applyFont="1" applyFill="1" applyBorder="1" applyAlignment="1">
      <alignment horizontal="center" vertical="center" textRotation="90" wrapText="1"/>
    </xf>
    <xf numFmtId="0" fontId="19" fillId="2" borderId="32" xfId="0" applyFont="1" applyFill="1" applyBorder="1" applyAlignment="1">
      <alignment horizontal="center" vertical="center" textRotation="90" wrapText="1"/>
    </xf>
    <xf numFmtId="0" fontId="19" fillId="2" borderId="11" xfId="0" applyFont="1" applyFill="1" applyBorder="1" applyAlignment="1">
      <alignment horizontal="center" vertical="center" textRotation="90" wrapText="1"/>
    </xf>
    <xf numFmtId="0" fontId="24" fillId="4" borderId="31" xfId="0" applyFont="1" applyFill="1" applyBorder="1" applyAlignment="1">
      <alignment horizontal="center" vertical="center" wrapText="1"/>
    </xf>
    <xf numFmtId="0" fontId="24" fillId="4" borderId="32" xfId="0" applyFont="1" applyFill="1" applyBorder="1" applyAlignment="1">
      <alignment horizontal="center" vertical="center" wrapText="1"/>
    </xf>
    <xf numFmtId="0" fontId="24" fillId="4" borderId="11" xfId="0" applyFont="1" applyFill="1" applyBorder="1" applyAlignment="1">
      <alignment horizontal="center" vertical="center" wrapText="1"/>
    </xf>
    <xf numFmtId="0" fontId="24" fillId="2" borderId="31" xfId="0" applyFont="1" applyFill="1" applyBorder="1" applyAlignment="1">
      <alignment horizontal="center" vertical="center" wrapText="1"/>
    </xf>
    <xf numFmtId="0" fontId="24" fillId="2" borderId="32" xfId="0" applyFont="1" applyFill="1" applyBorder="1" applyAlignment="1">
      <alignment horizontal="center" vertical="center" wrapText="1"/>
    </xf>
    <xf numFmtId="0" fontId="24" fillId="2" borderId="11" xfId="0" applyFont="1" applyFill="1" applyBorder="1" applyAlignment="1">
      <alignment horizontal="center" vertical="center" wrapText="1"/>
    </xf>
    <xf numFmtId="0" fontId="26" fillId="0" borderId="17" xfId="5" applyFont="1" applyBorder="1" applyAlignment="1">
      <alignment horizontal="center" vertical="center"/>
    </xf>
    <xf numFmtId="0" fontId="26" fillId="0" borderId="18" xfId="5" applyFont="1" applyBorder="1" applyAlignment="1">
      <alignment horizontal="center" vertical="center"/>
    </xf>
    <xf numFmtId="0" fontId="5" fillId="0" borderId="17" xfId="5" applyFont="1" applyBorder="1" applyAlignment="1">
      <alignment horizontal="center" vertical="center"/>
    </xf>
    <xf numFmtId="0" fontId="5" fillId="0" borderId="19" xfId="5" applyFont="1" applyBorder="1" applyAlignment="1">
      <alignment horizontal="center" vertical="center"/>
    </xf>
    <xf numFmtId="0" fontId="5" fillId="0" borderId="18" xfId="5" applyFont="1" applyBorder="1" applyAlignment="1">
      <alignment horizontal="center" vertical="center"/>
    </xf>
    <xf numFmtId="0" fontId="12" fillId="18" borderId="26" xfId="5" applyFont="1" applyFill="1" applyBorder="1" applyAlignment="1">
      <alignment horizontal="center"/>
    </xf>
    <xf numFmtId="0" fontId="12" fillId="18" borderId="35" xfId="5" applyFont="1" applyFill="1" applyBorder="1" applyAlignment="1">
      <alignment horizontal="center"/>
    </xf>
    <xf numFmtId="0" fontId="28" fillId="0" borderId="1" xfId="6" applyFont="1" applyBorder="1" applyAlignment="1">
      <alignment vertical="center"/>
    </xf>
    <xf numFmtId="0" fontId="2" fillId="7" borderId="1" xfId="6" applyFont="1" applyFill="1" applyBorder="1" applyAlignment="1">
      <alignment horizontal="center" vertical="center"/>
    </xf>
    <xf numFmtId="0" fontId="2" fillId="5" borderId="1" xfId="6" applyFont="1" applyFill="1" applyBorder="1" applyAlignment="1">
      <alignment horizontal="center" vertical="center"/>
    </xf>
    <xf numFmtId="0" fontId="2" fillId="8" borderId="1" xfId="6" applyFont="1" applyFill="1" applyBorder="1" applyAlignment="1">
      <alignment horizontal="center" vertical="center"/>
    </xf>
    <xf numFmtId="0" fontId="2" fillId="14" borderId="1" xfId="6" applyFont="1" applyFill="1" applyBorder="1" applyAlignment="1">
      <alignment horizontal="center" vertical="center"/>
    </xf>
    <xf numFmtId="0" fontId="33" fillId="9" borderId="2" xfId="6" applyFont="1" applyFill="1" applyBorder="1" applyAlignment="1">
      <alignment horizontal="center" vertical="center"/>
    </xf>
    <xf numFmtId="0" fontId="33" fillId="9" borderId="4" xfId="6" applyFont="1" applyFill="1" applyBorder="1" applyAlignment="1">
      <alignment horizontal="center" vertical="center"/>
    </xf>
    <xf numFmtId="0" fontId="33" fillId="9" borderId="1" xfId="6" applyFont="1" applyFill="1" applyBorder="1" applyAlignment="1">
      <alignment horizontal="center" vertical="center"/>
    </xf>
    <xf numFmtId="2" fontId="33" fillId="9" borderId="1" xfId="6" quotePrefix="1" applyNumberFormat="1" applyFont="1" applyFill="1" applyBorder="1" applyAlignment="1">
      <alignment horizontal="center" vertical="center"/>
    </xf>
    <xf numFmtId="2" fontId="33" fillId="9" borderId="1" xfId="6" applyNumberFormat="1" applyFont="1" applyFill="1" applyBorder="1" applyAlignment="1">
      <alignment horizontal="center" vertical="center"/>
    </xf>
    <xf numFmtId="0" fontId="33" fillId="9" borderId="1" xfId="6" quotePrefix="1" applyFont="1" applyFill="1" applyBorder="1" applyAlignment="1">
      <alignment horizontal="center" vertical="center"/>
    </xf>
    <xf numFmtId="0" fontId="34" fillId="9" borderId="1" xfId="6" applyFont="1" applyFill="1" applyBorder="1" applyAlignment="1">
      <alignment horizontal="center" vertical="center" wrapText="1"/>
    </xf>
    <xf numFmtId="0" fontId="35" fillId="10" borderId="2" xfId="6" applyFont="1" applyFill="1" applyBorder="1" applyAlignment="1">
      <alignment horizontal="center" vertical="center" wrapText="1"/>
    </xf>
    <xf numFmtId="0" fontId="35" fillId="10" borderId="4" xfId="6" applyFont="1" applyFill="1" applyBorder="1" applyAlignment="1">
      <alignment horizontal="center" vertical="center" wrapText="1"/>
    </xf>
    <xf numFmtId="0" fontId="35" fillId="11" borderId="2" xfId="6" applyFont="1" applyFill="1" applyBorder="1" applyAlignment="1">
      <alignment horizontal="center" vertical="center" wrapText="1"/>
    </xf>
    <xf numFmtId="0" fontId="35" fillId="11" borderId="4" xfId="6" applyFont="1" applyFill="1" applyBorder="1" applyAlignment="1">
      <alignment horizontal="center" vertical="center" wrapText="1"/>
    </xf>
    <xf numFmtId="0" fontId="35" fillId="12" borderId="2" xfId="6" applyFont="1" applyFill="1" applyBorder="1" applyAlignment="1">
      <alignment horizontal="center" vertical="center" wrapText="1"/>
    </xf>
    <xf numFmtId="0" fontId="35" fillId="12" borderId="4" xfId="6" applyFont="1" applyFill="1" applyBorder="1" applyAlignment="1">
      <alignment horizontal="center" vertical="center" wrapText="1"/>
    </xf>
    <xf numFmtId="0" fontId="33" fillId="11" borderId="2" xfId="6" applyFont="1" applyFill="1" applyBorder="1" applyAlignment="1">
      <alignment horizontal="center" vertical="center" wrapText="1"/>
    </xf>
    <xf numFmtId="0" fontId="33" fillId="11" borderId="4" xfId="6" applyFont="1" applyFill="1" applyBorder="1" applyAlignment="1">
      <alignment horizontal="center" vertical="center" wrapText="1"/>
    </xf>
    <xf numFmtId="0" fontId="33" fillId="12" borderId="2" xfId="6" applyFont="1" applyFill="1" applyBorder="1" applyAlignment="1">
      <alignment horizontal="center" vertical="center" wrapText="1"/>
    </xf>
    <xf numFmtId="0" fontId="33" fillId="12" borderId="4" xfId="6" applyFont="1" applyFill="1" applyBorder="1" applyAlignment="1">
      <alignment horizontal="center" vertical="center" wrapText="1"/>
    </xf>
    <xf numFmtId="0" fontId="12" fillId="18" borderId="33" xfId="5" applyFont="1" applyFill="1" applyBorder="1" applyAlignment="1">
      <alignment horizontal="center" vertical="center" wrapText="1"/>
    </xf>
    <xf numFmtId="0" fontId="12" fillId="18" borderId="34" xfId="5" applyFont="1" applyFill="1" applyBorder="1" applyAlignment="1">
      <alignment horizontal="center" vertical="center" wrapText="1"/>
    </xf>
    <xf numFmtId="0" fontId="27" fillId="18" borderId="16" xfId="6" applyFont="1" applyFill="1" applyBorder="1" applyAlignment="1">
      <alignment horizontal="center" vertical="center"/>
    </xf>
    <xf numFmtId="0" fontId="27" fillId="18" borderId="7" xfId="6" applyFont="1" applyFill="1" applyBorder="1" applyAlignment="1">
      <alignment horizontal="center" vertical="center"/>
    </xf>
    <xf numFmtId="0" fontId="2" fillId="0" borderId="13" xfId="5" applyBorder="1" applyAlignment="1">
      <alignment horizontal="center"/>
    </xf>
    <xf numFmtId="0" fontId="35" fillId="13" borderId="2" xfId="6" applyFont="1" applyFill="1" applyBorder="1" applyAlignment="1">
      <alignment horizontal="center" vertical="center" wrapText="1"/>
    </xf>
    <xf numFmtId="0" fontId="35" fillId="13" borderId="4" xfId="6" applyFont="1" applyFill="1" applyBorder="1" applyAlignment="1">
      <alignment horizontal="center" vertical="center" wrapText="1"/>
    </xf>
    <xf numFmtId="0" fontId="33" fillId="10" borderId="2" xfId="6" applyFont="1" applyFill="1" applyBorder="1" applyAlignment="1">
      <alignment horizontal="center" vertical="center" wrapText="1"/>
    </xf>
    <xf numFmtId="0" fontId="33" fillId="10" borderId="4" xfId="6" applyFont="1" applyFill="1" applyBorder="1" applyAlignment="1">
      <alignment horizontal="center" vertical="center" wrapText="1"/>
    </xf>
  </cellXfs>
  <cellStyles count="9">
    <cellStyle name="Moneda" xfId="1" builtinId="4"/>
    <cellStyle name="Normal" xfId="0" builtinId="0"/>
    <cellStyle name="Normal 2" xfId="2" xr:uid="{00000000-0005-0000-0000-000003000000}"/>
    <cellStyle name="Normal 2 2" xfId="6" xr:uid="{FEC59530-961A-46E7-81EE-26AEC8F4262B}"/>
    <cellStyle name="Normal 2 3" xfId="5" xr:uid="{C4AE1986-7BEA-4EC4-9C22-12CA4C2F7EC8}"/>
    <cellStyle name="Normal 3" xfId="3" xr:uid="{00000000-0005-0000-0000-000004000000}"/>
    <cellStyle name="Normal 4" xfId="7" xr:uid="{A57C5547-4C21-42CE-ACF9-59B7C503C1AE}"/>
    <cellStyle name="Normal 4 2" xfId="8" xr:uid="{9A4C7762-E878-4785-9261-50DB4ECF88F0}"/>
    <cellStyle name="Porcentaje 2" xfId="4" xr:uid="{00000000-0005-0000-0000-000007000000}"/>
  </cellStyles>
  <dxfs count="676">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00A3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sharedStrings" Target="sharedStrings.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styles" Target="styles.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178</xdr:row>
      <xdr:rowOff>7620</xdr:rowOff>
    </xdr:from>
    <xdr:to>
      <xdr:col>2</xdr:col>
      <xdr:colOff>0</xdr:colOff>
      <xdr:row>185</xdr:row>
      <xdr:rowOff>7620</xdr:rowOff>
    </xdr:to>
    <xdr:cxnSp macro="">
      <xdr:nvCxnSpPr>
        <xdr:cNvPr id="2" name="Conector recto de flecha 2">
          <a:extLst>
            <a:ext uri="{FF2B5EF4-FFF2-40B4-BE49-F238E27FC236}">
              <a16:creationId xmlns:a16="http://schemas.microsoft.com/office/drawing/2014/main" id="{00000000-0008-0000-0500-000002000000}"/>
            </a:ext>
          </a:extLst>
        </xdr:cNvPr>
        <xdr:cNvCxnSpPr>
          <a:cxnSpLocks noChangeShapeType="1"/>
        </xdr:cNvCxnSpPr>
      </xdr:nvCxnSpPr>
      <xdr:spPr bwMode="auto">
        <a:xfrm>
          <a:off x="929640" y="33047940"/>
          <a:ext cx="0" cy="1188720"/>
        </a:xfrm>
        <a:prstGeom prst="straightConnector1">
          <a:avLst/>
        </a:prstGeom>
        <a:noFill/>
        <a:ln w="3810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487680</xdr:colOff>
      <xdr:row>178</xdr:row>
      <xdr:rowOff>175260</xdr:rowOff>
    </xdr:from>
    <xdr:to>
      <xdr:col>14</xdr:col>
      <xdr:colOff>7620</xdr:colOff>
      <xdr:row>179</xdr:row>
      <xdr:rowOff>0</xdr:rowOff>
    </xdr:to>
    <xdr:cxnSp macro="">
      <xdr:nvCxnSpPr>
        <xdr:cNvPr id="3" name="Conector recto de flecha 4">
          <a:extLst>
            <a:ext uri="{FF2B5EF4-FFF2-40B4-BE49-F238E27FC236}">
              <a16:creationId xmlns:a16="http://schemas.microsoft.com/office/drawing/2014/main" id="{00000000-0008-0000-0500-000003000000}"/>
            </a:ext>
          </a:extLst>
        </xdr:cNvPr>
        <xdr:cNvCxnSpPr>
          <a:cxnSpLocks noChangeShapeType="1"/>
        </xdr:cNvCxnSpPr>
      </xdr:nvCxnSpPr>
      <xdr:spPr bwMode="auto">
        <a:xfrm flipH="1">
          <a:off x="1965960" y="33215580"/>
          <a:ext cx="6118860" cy="7620"/>
        </a:xfrm>
        <a:prstGeom prst="straightConnector1">
          <a:avLst/>
        </a:prstGeom>
        <a:noFill/>
        <a:ln w="3810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0</xdr:colOff>
      <xdr:row>178</xdr:row>
      <xdr:rowOff>7620</xdr:rowOff>
    </xdr:from>
    <xdr:to>
      <xdr:col>2</xdr:col>
      <xdr:colOff>0</xdr:colOff>
      <xdr:row>185</xdr:row>
      <xdr:rowOff>7620</xdr:rowOff>
    </xdr:to>
    <xdr:cxnSp macro="">
      <xdr:nvCxnSpPr>
        <xdr:cNvPr id="4" name="Conector recto de flecha 2">
          <a:extLst>
            <a:ext uri="{FF2B5EF4-FFF2-40B4-BE49-F238E27FC236}">
              <a16:creationId xmlns:a16="http://schemas.microsoft.com/office/drawing/2014/main" id="{8EF7DB1F-0DA3-4457-81F1-A5FA172CEEAD}"/>
            </a:ext>
          </a:extLst>
        </xdr:cNvPr>
        <xdr:cNvCxnSpPr>
          <a:cxnSpLocks noChangeShapeType="1"/>
        </xdr:cNvCxnSpPr>
      </xdr:nvCxnSpPr>
      <xdr:spPr bwMode="auto">
        <a:xfrm>
          <a:off x="904875" y="50375820"/>
          <a:ext cx="0" cy="1133475"/>
        </a:xfrm>
        <a:prstGeom prst="straightConnector1">
          <a:avLst/>
        </a:prstGeom>
        <a:noFill/>
        <a:ln w="3810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487680</xdr:colOff>
      <xdr:row>178</xdr:row>
      <xdr:rowOff>175260</xdr:rowOff>
    </xdr:from>
    <xdr:to>
      <xdr:col>14</xdr:col>
      <xdr:colOff>7620</xdr:colOff>
      <xdr:row>179</xdr:row>
      <xdr:rowOff>0</xdr:rowOff>
    </xdr:to>
    <xdr:cxnSp macro="">
      <xdr:nvCxnSpPr>
        <xdr:cNvPr id="5" name="Conector recto de flecha 4">
          <a:extLst>
            <a:ext uri="{FF2B5EF4-FFF2-40B4-BE49-F238E27FC236}">
              <a16:creationId xmlns:a16="http://schemas.microsoft.com/office/drawing/2014/main" id="{4E48F1B7-3366-40BC-A99D-87D61A2BA49E}"/>
            </a:ext>
          </a:extLst>
        </xdr:cNvPr>
        <xdr:cNvCxnSpPr>
          <a:cxnSpLocks noChangeShapeType="1"/>
        </xdr:cNvCxnSpPr>
      </xdr:nvCxnSpPr>
      <xdr:spPr bwMode="auto">
        <a:xfrm flipH="1">
          <a:off x="2078355" y="50533935"/>
          <a:ext cx="6254115" cy="0"/>
        </a:xfrm>
        <a:prstGeom prst="straightConnector1">
          <a:avLst/>
        </a:prstGeom>
        <a:noFill/>
        <a:ln w="3810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0</xdr:colOff>
      <xdr:row>178</xdr:row>
      <xdr:rowOff>7620</xdr:rowOff>
    </xdr:from>
    <xdr:to>
      <xdr:col>2</xdr:col>
      <xdr:colOff>0</xdr:colOff>
      <xdr:row>185</xdr:row>
      <xdr:rowOff>7620</xdr:rowOff>
    </xdr:to>
    <xdr:cxnSp macro="">
      <xdr:nvCxnSpPr>
        <xdr:cNvPr id="6" name="Conector recto de flecha 2">
          <a:extLst>
            <a:ext uri="{FF2B5EF4-FFF2-40B4-BE49-F238E27FC236}">
              <a16:creationId xmlns:a16="http://schemas.microsoft.com/office/drawing/2014/main" id="{12D4275E-D373-4BF3-9999-FC473CB3C08C}"/>
            </a:ext>
          </a:extLst>
        </xdr:cNvPr>
        <xdr:cNvCxnSpPr>
          <a:cxnSpLocks noChangeShapeType="1"/>
        </xdr:cNvCxnSpPr>
      </xdr:nvCxnSpPr>
      <xdr:spPr bwMode="auto">
        <a:xfrm>
          <a:off x="904875" y="50375820"/>
          <a:ext cx="0" cy="1133475"/>
        </a:xfrm>
        <a:prstGeom prst="straightConnector1">
          <a:avLst/>
        </a:prstGeom>
        <a:noFill/>
        <a:ln w="3810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487680</xdr:colOff>
      <xdr:row>178</xdr:row>
      <xdr:rowOff>175260</xdr:rowOff>
    </xdr:from>
    <xdr:to>
      <xdr:col>14</xdr:col>
      <xdr:colOff>7620</xdr:colOff>
      <xdr:row>179</xdr:row>
      <xdr:rowOff>0</xdr:rowOff>
    </xdr:to>
    <xdr:cxnSp macro="">
      <xdr:nvCxnSpPr>
        <xdr:cNvPr id="7" name="Conector recto de flecha 6">
          <a:extLst>
            <a:ext uri="{FF2B5EF4-FFF2-40B4-BE49-F238E27FC236}">
              <a16:creationId xmlns:a16="http://schemas.microsoft.com/office/drawing/2014/main" id="{82DCC36A-0571-4A94-880A-E072E4C9E65D}"/>
            </a:ext>
          </a:extLst>
        </xdr:cNvPr>
        <xdr:cNvCxnSpPr>
          <a:cxnSpLocks noChangeShapeType="1"/>
        </xdr:cNvCxnSpPr>
      </xdr:nvCxnSpPr>
      <xdr:spPr bwMode="auto">
        <a:xfrm flipH="1">
          <a:off x="2078355" y="50533935"/>
          <a:ext cx="6254115" cy="0"/>
        </a:xfrm>
        <a:prstGeom prst="straightConnector1">
          <a:avLst/>
        </a:prstGeom>
        <a:noFill/>
        <a:ln w="3810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0</xdr:colOff>
      <xdr:row>178</xdr:row>
      <xdr:rowOff>7620</xdr:rowOff>
    </xdr:from>
    <xdr:to>
      <xdr:col>2</xdr:col>
      <xdr:colOff>0</xdr:colOff>
      <xdr:row>185</xdr:row>
      <xdr:rowOff>7620</xdr:rowOff>
    </xdr:to>
    <xdr:cxnSp macro="">
      <xdr:nvCxnSpPr>
        <xdr:cNvPr id="8" name="Conector recto de flecha 2">
          <a:extLst>
            <a:ext uri="{FF2B5EF4-FFF2-40B4-BE49-F238E27FC236}">
              <a16:creationId xmlns:a16="http://schemas.microsoft.com/office/drawing/2014/main" id="{6C96CD2C-2979-4963-B44C-A88BD998E7B0}"/>
            </a:ext>
          </a:extLst>
        </xdr:cNvPr>
        <xdr:cNvCxnSpPr>
          <a:cxnSpLocks noChangeShapeType="1"/>
        </xdr:cNvCxnSpPr>
      </xdr:nvCxnSpPr>
      <xdr:spPr bwMode="auto">
        <a:xfrm>
          <a:off x="904875" y="50375820"/>
          <a:ext cx="0" cy="1133475"/>
        </a:xfrm>
        <a:prstGeom prst="straightConnector1">
          <a:avLst/>
        </a:prstGeom>
        <a:noFill/>
        <a:ln w="3810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487680</xdr:colOff>
      <xdr:row>178</xdr:row>
      <xdr:rowOff>175260</xdr:rowOff>
    </xdr:from>
    <xdr:to>
      <xdr:col>14</xdr:col>
      <xdr:colOff>7620</xdr:colOff>
      <xdr:row>179</xdr:row>
      <xdr:rowOff>0</xdr:rowOff>
    </xdr:to>
    <xdr:cxnSp macro="">
      <xdr:nvCxnSpPr>
        <xdr:cNvPr id="9" name="Conector recto de flecha 8">
          <a:extLst>
            <a:ext uri="{FF2B5EF4-FFF2-40B4-BE49-F238E27FC236}">
              <a16:creationId xmlns:a16="http://schemas.microsoft.com/office/drawing/2014/main" id="{191BA981-E004-45C2-A3AA-BD9E275646C4}"/>
            </a:ext>
          </a:extLst>
        </xdr:cNvPr>
        <xdr:cNvCxnSpPr>
          <a:cxnSpLocks noChangeShapeType="1"/>
        </xdr:cNvCxnSpPr>
      </xdr:nvCxnSpPr>
      <xdr:spPr bwMode="auto">
        <a:xfrm flipH="1">
          <a:off x="2078355" y="50533935"/>
          <a:ext cx="6254115" cy="0"/>
        </a:xfrm>
        <a:prstGeom prst="straightConnector1">
          <a:avLst/>
        </a:prstGeom>
        <a:noFill/>
        <a:ln w="3810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0</xdr:colOff>
      <xdr:row>178</xdr:row>
      <xdr:rowOff>7620</xdr:rowOff>
    </xdr:from>
    <xdr:to>
      <xdr:col>2</xdr:col>
      <xdr:colOff>0</xdr:colOff>
      <xdr:row>185</xdr:row>
      <xdr:rowOff>7620</xdr:rowOff>
    </xdr:to>
    <xdr:cxnSp macro="">
      <xdr:nvCxnSpPr>
        <xdr:cNvPr id="10" name="Conector recto de flecha 2">
          <a:extLst>
            <a:ext uri="{FF2B5EF4-FFF2-40B4-BE49-F238E27FC236}">
              <a16:creationId xmlns:a16="http://schemas.microsoft.com/office/drawing/2014/main" id="{AF5DB7D4-2E11-4F7E-87C2-F2C0ED585EB6}"/>
            </a:ext>
          </a:extLst>
        </xdr:cNvPr>
        <xdr:cNvCxnSpPr>
          <a:cxnSpLocks noChangeShapeType="1"/>
        </xdr:cNvCxnSpPr>
      </xdr:nvCxnSpPr>
      <xdr:spPr bwMode="auto">
        <a:xfrm>
          <a:off x="904875" y="50375820"/>
          <a:ext cx="0" cy="1133475"/>
        </a:xfrm>
        <a:prstGeom prst="straightConnector1">
          <a:avLst/>
        </a:prstGeom>
        <a:noFill/>
        <a:ln w="3810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487680</xdr:colOff>
      <xdr:row>178</xdr:row>
      <xdr:rowOff>175260</xdr:rowOff>
    </xdr:from>
    <xdr:to>
      <xdr:col>14</xdr:col>
      <xdr:colOff>7620</xdr:colOff>
      <xdr:row>179</xdr:row>
      <xdr:rowOff>0</xdr:rowOff>
    </xdr:to>
    <xdr:cxnSp macro="">
      <xdr:nvCxnSpPr>
        <xdr:cNvPr id="11" name="Conector recto de flecha 10">
          <a:extLst>
            <a:ext uri="{FF2B5EF4-FFF2-40B4-BE49-F238E27FC236}">
              <a16:creationId xmlns:a16="http://schemas.microsoft.com/office/drawing/2014/main" id="{2945217E-F554-479C-927B-E7A3A45D6A66}"/>
            </a:ext>
          </a:extLst>
        </xdr:cNvPr>
        <xdr:cNvCxnSpPr>
          <a:cxnSpLocks noChangeShapeType="1"/>
        </xdr:cNvCxnSpPr>
      </xdr:nvCxnSpPr>
      <xdr:spPr bwMode="auto">
        <a:xfrm flipH="1">
          <a:off x="2078355" y="50533935"/>
          <a:ext cx="6254115" cy="0"/>
        </a:xfrm>
        <a:prstGeom prst="straightConnector1">
          <a:avLst/>
        </a:prstGeom>
        <a:noFill/>
        <a:ln w="3810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0</xdr:colOff>
      <xdr:row>178</xdr:row>
      <xdr:rowOff>7620</xdr:rowOff>
    </xdr:from>
    <xdr:to>
      <xdr:col>2</xdr:col>
      <xdr:colOff>0</xdr:colOff>
      <xdr:row>185</xdr:row>
      <xdr:rowOff>7620</xdr:rowOff>
    </xdr:to>
    <xdr:cxnSp macro="">
      <xdr:nvCxnSpPr>
        <xdr:cNvPr id="12" name="Conector recto de flecha 2">
          <a:extLst>
            <a:ext uri="{FF2B5EF4-FFF2-40B4-BE49-F238E27FC236}">
              <a16:creationId xmlns:a16="http://schemas.microsoft.com/office/drawing/2014/main" id="{A581BC6C-DE6D-4D5D-9D57-63D350B3BBC0}"/>
            </a:ext>
          </a:extLst>
        </xdr:cNvPr>
        <xdr:cNvCxnSpPr>
          <a:cxnSpLocks noChangeShapeType="1"/>
        </xdr:cNvCxnSpPr>
      </xdr:nvCxnSpPr>
      <xdr:spPr bwMode="auto">
        <a:xfrm>
          <a:off x="904875" y="50375820"/>
          <a:ext cx="0" cy="1133475"/>
        </a:xfrm>
        <a:prstGeom prst="straightConnector1">
          <a:avLst/>
        </a:prstGeom>
        <a:noFill/>
        <a:ln w="3810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487680</xdr:colOff>
      <xdr:row>178</xdr:row>
      <xdr:rowOff>175260</xdr:rowOff>
    </xdr:from>
    <xdr:to>
      <xdr:col>14</xdr:col>
      <xdr:colOff>7620</xdr:colOff>
      <xdr:row>179</xdr:row>
      <xdr:rowOff>0</xdr:rowOff>
    </xdr:to>
    <xdr:cxnSp macro="">
      <xdr:nvCxnSpPr>
        <xdr:cNvPr id="13" name="Conector recto de flecha 12">
          <a:extLst>
            <a:ext uri="{FF2B5EF4-FFF2-40B4-BE49-F238E27FC236}">
              <a16:creationId xmlns:a16="http://schemas.microsoft.com/office/drawing/2014/main" id="{9FD42308-2F9E-48C7-8E65-1D022BEEC874}"/>
            </a:ext>
          </a:extLst>
        </xdr:cNvPr>
        <xdr:cNvCxnSpPr>
          <a:cxnSpLocks noChangeShapeType="1"/>
        </xdr:cNvCxnSpPr>
      </xdr:nvCxnSpPr>
      <xdr:spPr bwMode="auto">
        <a:xfrm flipH="1">
          <a:off x="2078355" y="50533935"/>
          <a:ext cx="6254115" cy="0"/>
        </a:xfrm>
        <a:prstGeom prst="straightConnector1">
          <a:avLst/>
        </a:prstGeom>
        <a:noFill/>
        <a:ln w="3810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0</xdr:colOff>
      <xdr:row>178</xdr:row>
      <xdr:rowOff>7620</xdr:rowOff>
    </xdr:from>
    <xdr:to>
      <xdr:col>2</xdr:col>
      <xdr:colOff>0</xdr:colOff>
      <xdr:row>185</xdr:row>
      <xdr:rowOff>7620</xdr:rowOff>
    </xdr:to>
    <xdr:cxnSp macro="">
      <xdr:nvCxnSpPr>
        <xdr:cNvPr id="14" name="Conector recto de flecha 2">
          <a:extLst>
            <a:ext uri="{FF2B5EF4-FFF2-40B4-BE49-F238E27FC236}">
              <a16:creationId xmlns:a16="http://schemas.microsoft.com/office/drawing/2014/main" id="{2C7D336D-9042-4E67-8E3F-AB47C5890855}"/>
            </a:ext>
          </a:extLst>
        </xdr:cNvPr>
        <xdr:cNvCxnSpPr>
          <a:cxnSpLocks noChangeShapeType="1"/>
        </xdr:cNvCxnSpPr>
      </xdr:nvCxnSpPr>
      <xdr:spPr bwMode="auto">
        <a:xfrm>
          <a:off x="904875" y="50375820"/>
          <a:ext cx="0" cy="1133475"/>
        </a:xfrm>
        <a:prstGeom prst="straightConnector1">
          <a:avLst/>
        </a:prstGeom>
        <a:noFill/>
        <a:ln w="3810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487680</xdr:colOff>
      <xdr:row>178</xdr:row>
      <xdr:rowOff>175260</xdr:rowOff>
    </xdr:from>
    <xdr:to>
      <xdr:col>14</xdr:col>
      <xdr:colOff>7620</xdr:colOff>
      <xdr:row>179</xdr:row>
      <xdr:rowOff>0</xdr:rowOff>
    </xdr:to>
    <xdr:cxnSp macro="">
      <xdr:nvCxnSpPr>
        <xdr:cNvPr id="15" name="Conector recto de flecha 14">
          <a:extLst>
            <a:ext uri="{FF2B5EF4-FFF2-40B4-BE49-F238E27FC236}">
              <a16:creationId xmlns:a16="http://schemas.microsoft.com/office/drawing/2014/main" id="{7571249E-2C6A-47A0-A7C6-F22E9AB146DC}"/>
            </a:ext>
          </a:extLst>
        </xdr:cNvPr>
        <xdr:cNvCxnSpPr>
          <a:cxnSpLocks noChangeShapeType="1"/>
        </xdr:cNvCxnSpPr>
      </xdr:nvCxnSpPr>
      <xdr:spPr bwMode="auto">
        <a:xfrm flipH="1">
          <a:off x="2078355" y="50533935"/>
          <a:ext cx="6254115" cy="0"/>
        </a:xfrm>
        <a:prstGeom prst="straightConnector1">
          <a:avLst/>
        </a:prstGeom>
        <a:noFill/>
        <a:ln w="3810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0</xdr:colOff>
      <xdr:row>178</xdr:row>
      <xdr:rowOff>7620</xdr:rowOff>
    </xdr:from>
    <xdr:to>
      <xdr:col>2</xdr:col>
      <xdr:colOff>0</xdr:colOff>
      <xdr:row>185</xdr:row>
      <xdr:rowOff>7620</xdr:rowOff>
    </xdr:to>
    <xdr:cxnSp macro="">
      <xdr:nvCxnSpPr>
        <xdr:cNvPr id="16" name="Conector recto de flecha 2">
          <a:extLst>
            <a:ext uri="{FF2B5EF4-FFF2-40B4-BE49-F238E27FC236}">
              <a16:creationId xmlns:a16="http://schemas.microsoft.com/office/drawing/2014/main" id="{22E35CB5-B57B-4C15-91C4-D31638001BCA}"/>
            </a:ext>
          </a:extLst>
        </xdr:cNvPr>
        <xdr:cNvCxnSpPr>
          <a:cxnSpLocks noChangeShapeType="1"/>
        </xdr:cNvCxnSpPr>
      </xdr:nvCxnSpPr>
      <xdr:spPr bwMode="auto">
        <a:xfrm>
          <a:off x="904875" y="50375820"/>
          <a:ext cx="0" cy="1133475"/>
        </a:xfrm>
        <a:prstGeom prst="straightConnector1">
          <a:avLst/>
        </a:prstGeom>
        <a:noFill/>
        <a:ln w="3810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487680</xdr:colOff>
      <xdr:row>178</xdr:row>
      <xdr:rowOff>175260</xdr:rowOff>
    </xdr:from>
    <xdr:to>
      <xdr:col>14</xdr:col>
      <xdr:colOff>7620</xdr:colOff>
      <xdr:row>179</xdr:row>
      <xdr:rowOff>0</xdr:rowOff>
    </xdr:to>
    <xdr:cxnSp macro="">
      <xdr:nvCxnSpPr>
        <xdr:cNvPr id="17" name="Conector recto de flecha 16">
          <a:extLst>
            <a:ext uri="{FF2B5EF4-FFF2-40B4-BE49-F238E27FC236}">
              <a16:creationId xmlns:a16="http://schemas.microsoft.com/office/drawing/2014/main" id="{C45B32CE-9287-46E2-A7C4-6F15B646B09F}"/>
            </a:ext>
          </a:extLst>
        </xdr:cNvPr>
        <xdr:cNvCxnSpPr>
          <a:cxnSpLocks noChangeShapeType="1"/>
        </xdr:cNvCxnSpPr>
      </xdr:nvCxnSpPr>
      <xdr:spPr bwMode="auto">
        <a:xfrm flipH="1">
          <a:off x="2078355" y="50533935"/>
          <a:ext cx="6254115" cy="0"/>
        </a:xfrm>
        <a:prstGeom prst="straightConnector1">
          <a:avLst/>
        </a:prstGeom>
        <a:noFill/>
        <a:ln w="3810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0</xdr:colOff>
      <xdr:row>178</xdr:row>
      <xdr:rowOff>7620</xdr:rowOff>
    </xdr:from>
    <xdr:to>
      <xdr:col>2</xdr:col>
      <xdr:colOff>0</xdr:colOff>
      <xdr:row>185</xdr:row>
      <xdr:rowOff>7620</xdr:rowOff>
    </xdr:to>
    <xdr:cxnSp macro="">
      <xdr:nvCxnSpPr>
        <xdr:cNvPr id="18" name="Conector recto de flecha 2">
          <a:extLst>
            <a:ext uri="{FF2B5EF4-FFF2-40B4-BE49-F238E27FC236}">
              <a16:creationId xmlns:a16="http://schemas.microsoft.com/office/drawing/2014/main" id="{B2425C88-7F89-4B06-80E4-455B2734E346}"/>
            </a:ext>
          </a:extLst>
        </xdr:cNvPr>
        <xdr:cNvCxnSpPr>
          <a:cxnSpLocks noChangeShapeType="1"/>
        </xdr:cNvCxnSpPr>
      </xdr:nvCxnSpPr>
      <xdr:spPr bwMode="auto">
        <a:xfrm>
          <a:off x="904875" y="50375820"/>
          <a:ext cx="0" cy="1133475"/>
        </a:xfrm>
        <a:prstGeom prst="straightConnector1">
          <a:avLst/>
        </a:prstGeom>
        <a:noFill/>
        <a:ln w="3810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487680</xdr:colOff>
      <xdr:row>178</xdr:row>
      <xdr:rowOff>175260</xdr:rowOff>
    </xdr:from>
    <xdr:to>
      <xdr:col>14</xdr:col>
      <xdr:colOff>7620</xdr:colOff>
      <xdr:row>179</xdr:row>
      <xdr:rowOff>0</xdr:rowOff>
    </xdr:to>
    <xdr:cxnSp macro="">
      <xdr:nvCxnSpPr>
        <xdr:cNvPr id="19" name="Conector recto de flecha 18">
          <a:extLst>
            <a:ext uri="{FF2B5EF4-FFF2-40B4-BE49-F238E27FC236}">
              <a16:creationId xmlns:a16="http://schemas.microsoft.com/office/drawing/2014/main" id="{059D3027-B1B5-40C7-8EEC-C8875E3BAE07}"/>
            </a:ext>
          </a:extLst>
        </xdr:cNvPr>
        <xdr:cNvCxnSpPr>
          <a:cxnSpLocks noChangeShapeType="1"/>
        </xdr:cNvCxnSpPr>
      </xdr:nvCxnSpPr>
      <xdr:spPr bwMode="auto">
        <a:xfrm flipH="1">
          <a:off x="2078355" y="50533935"/>
          <a:ext cx="6254115" cy="0"/>
        </a:xfrm>
        <a:prstGeom prst="straightConnector1">
          <a:avLst/>
        </a:prstGeom>
        <a:noFill/>
        <a:ln w="3810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0</xdr:colOff>
      <xdr:row>178</xdr:row>
      <xdr:rowOff>7620</xdr:rowOff>
    </xdr:from>
    <xdr:to>
      <xdr:col>2</xdr:col>
      <xdr:colOff>0</xdr:colOff>
      <xdr:row>185</xdr:row>
      <xdr:rowOff>7620</xdr:rowOff>
    </xdr:to>
    <xdr:cxnSp macro="">
      <xdr:nvCxnSpPr>
        <xdr:cNvPr id="20" name="Conector recto de flecha 2">
          <a:extLst>
            <a:ext uri="{FF2B5EF4-FFF2-40B4-BE49-F238E27FC236}">
              <a16:creationId xmlns:a16="http://schemas.microsoft.com/office/drawing/2014/main" id="{0DECF767-2677-4BB5-ACD8-9DBC9342370A}"/>
            </a:ext>
          </a:extLst>
        </xdr:cNvPr>
        <xdr:cNvCxnSpPr>
          <a:cxnSpLocks noChangeShapeType="1"/>
        </xdr:cNvCxnSpPr>
      </xdr:nvCxnSpPr>
      <xdr:spPr bwMode="auto">
        <a:xfrm>
          <a:off x="904875" y="50375820"/>
          <a:ext cx="0" cy="1133475"/>
        </a:xfrm>
        <a:prstGeom prst="straightConnector1">
          <a:avLst/>
        </a:prstGeom>
        <a:noFill/>
        <a:ln w="3810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487680</xdr:colOff>
      <xdr:row>178</xdr:row>
      <xdr:rowOff>175260</xdr:rowOff>
    </xdr:from>
    <xdr:to>
      <xdr:col>14</xdr:col>
      <xdr:colOff>7620</xdr:colOff>
      <xdr:row>179</xdr:row>
      <xdr:rowOff>0</xdr:rowOff>
    </xdr:to>
    <xdr:cxnSp macro="">
      <xdr:nvCxnSpPr>
        <xdr:cNvPr id="21" name="Conector recto de flecha 20">
          <a:extLst>
            <a:ext uri="{FF2B5EF4-FFF2-40B4-BE49-F238E27FC236}">
              <a16:creationId xmlns:a16="http://schemas.microsoft.com/office/drawing/2014/main" id="{464B82B0-7043-443C-8711-0D8A10D3DC25}"/>
            </a:ext>
          </a:extLst>
        </xdr:cNvPr>
        <xdr:cNvCxnSpPr>
          <a:cxnSpLocks noChangeShapeType="1"/>
        </xdr:cNvCxnSpPr>
      </xdr:nvCxnSpPr>
      <xdr:spPr bwMode="auto">
        <a:xfrm flipH="1">
          <a:off x="2078355" y="50533935"/>
          <a:ext cx="6254115" cy="0"/>
        </a:xfrm>
        <a:prstGeom prst="straightConnector1">
          <a:avLst/>
        </a:prstGeom>
        <a:noFill/>
        <a:ln w="3810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0</xdr:colOff>
      <xdr:row>178</xdr:row>
      <xdr:rowOff>7620</xdr:rowOff>
    </xdr:from>
    <xdr:to>
      <xdr:col>2</xdr:col>
      <xdr:colOff>0</xdr:colOff>
      <xdr:row>185</xdr:row>
      <xdr:rowOff>7620</xdr:rowOff>
    </xdr:to>
    <xdr:cxnSp macro="">
      <xdr:nvCxnSpPr>
        <xdr:cNvPr id="22" name="Conector recto de flecha 2">
          <a:extLst>
            <a:ext uri="{FF2B5EF4-FFF2-40B4-BE49-F238E27FC236}">
              <a16:creationId xmlns:a16="http://schemas.microsoft.com/office/drawing/2014/main" id="{DCAB3559-0ACF-478B-A048-A988AF2A0919}"/>
            </a:ext>
          </a:extLst>
        </xdr:cNvPr>
        <xdr:cNvCxnSpPr>
          <a:cxnSpLocks noChangeShapeType="1"/>
        </xdr:cNvCxnSpPr>
      </xdr:nvCxnSpPr>
      <xdr:spPr bwMode="auto">
        <a:xfrm>
          <a:off x="904875" y="50375820"/>
          <a:ext cx="0" cy="1133475"/>
        </a:xfrm>
        <a:prstGeom prst="straightConnector1">
          <a:avLst/>
        </a:prstGeom>
        <a:noFill/>
        <a:ln w="3810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487680</xdr:colOff>
      <xdr:row>178</xdr:row>
      <xdr:rowOff>175260</xdr:rowOff>
    </xdr:from>
    <xdr:to>
      <xdr:col>14</xdr:col>
      <xdr:colOff>7620</xdr:colOff>
      <xdr:row>179</xdr:row>
      <xdr:rowOff>0</xdr:rowOff>
    </xdr:to>
    <xdr:cxnSp macro="">
      <xdr:nvCxnSpPr>
        <xdr:cNvPr id="23" name="Conector recto de flecha 22">
          <a:extLst>
            <a:ext uri="{FF2B5EF4-FFF2-40B4-BE49-F238E27FC236}">
              <a16:creationId xmlns:a16="http://schemas.microsoft.com/office/drawing/2014/main" id="{726667F0-4184-49DA-AF8A-233B9E3D2A92}"/>
            </a:ext>
          </a:extLst>
        </xdr:cNvPr>
        <xdr:cNvCxnSpPr>
          <a:cxnSpLocks noChangeShapeType="1"/>
        </xdr:cNvCxnSpPr>
      </xdr:nvCxnSpPr>
      <xdr:spPr bwMode="auto">
        <a:xfrm flipH="1">
          <a:off x="2078355" y="50533935"/>
          <a:ext cx="6254115" cy="0"/>
        </a:xfrm>
        <a:prstGeom prst="straightConnector1">
          <a:avLst/>
        </a:prstGeom>
        <a:noFill/>
        <a:ln w="3810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0</xdr:colOff>
      <xdr:row>178</xdr:row>
      <xdr:rowOff>7620</xdr:rowOff>
    </xdr:from>
    <xdr:to>
      <xdr:col>2</xdr:col>
      <xdr:colOff>0</xdr:colOff>
      <xdr:row>185</xdr:row>
      <xdr:rowOff>7620</xdr:rowOff>
    </xdr:to>
    <xdr:cxnSp macro="">
      <xdr:nvCxnSpPr>
        <xdr:cNvPr id="24" name="Conector recto de flecha 2">
          <a:extLst>
            <a:ext uri="{FF2B5EF4-FFF2-40B4-BE49-F238E27FC236}">
              <a16:creationId xmlns:a16="http://schemas.microsoft.com/office/drawing/2014/main" id="{6C8AA668-4A82-44A0-BB59-D0A99881CCD7}"/>
            </a:ext>
          </a:extLst>
        </xdr:cNvPr>
        <xdr:cNvCxnSpPr>
          <a:cxnSpLocks noChangeShapeType="1"/>
        </xdr:cNvCxnSpPr>
      </xdr:nvCxnSpPr>
      <xdr:spPr bwMode="auto">
        <a:xfrm>
          <a:off x="904875" y="50375820"/>
          <a:ext cx="0" cy="1133475"/>
        </a:xfrm>
        <a:prstGeom prst="straightConnector1">
          <a:avLst/>
        </a:prstGeom>
        <a:noFill/>
        <a:ln w="3810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487680</xdr:colOff>
      <xdr:row>178</xdr:row>
      <xdr:rowOff>175260</xdr:rowOff>
    </xdr:from>
    <xdr:to>
      <xdr:col>14</xdr:col>
      <xdr:colOff>7620</xdr:colOff>
      <xdr:row>179</xdr:row>
      <xdr:rowOff>0</xdr:rowOff>
    </xdr:to>
    <xdr:cxnSp macro="">
      <xdr:nvCxnSpPr>
        <xdr:cNvPr id="25" name="Conector recto de flecha 24">
          <a:extLst>
            <a:ext uri="{FF2B5EF4-FFF2-40B4-BE49-F238E27FC236}">
              <a16:creationId xmlns:a16="http://schemas.microsoft.com/office/drawing/2014/main" id="{49432223-A725-48C1-A029-581087FAC0C1}"/>
            </a:ext>
          </a:extLst>
        </xdr:cNvPr>
        <xdr:cNvCxnSpPr>
          <a:cxnSpLocks noChangeShapeType="1"/>
        </xdr:cNvCxnSpPr>
      </xdr:nvCxnSpPr>
      <xdr:spPr bwMode="auto">
        <a:xfrm flipH="1">
          <a:off x="2078355" y="50533935"/>
          <a:ext cx="6254115" cy="0"/>
        </a:xfrm>
        <a:prstGeom prst="straightConnector1">
          <a:avLst/>
        </a:prstGeom>
        <a:noFill/>
        <a:ln w="3810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0</xdr:colOff>
      <xdr:row>178</xdr:row>
      <xdr:rowOff>7620</xdr:rowOff>
    </xdr:from>
    <xdr:to>
      <xdr:col>2</xdr:col>
      <xdr:colOff>0</xdr:colOff>
      <xdr:row>185</xdr:row>
      <xdr:rowOff>7620</xdr:rowOff>
    </xdr:to>
    <xdr:cxnSp macro="">
      <xdr:nvCxnSpPr>
        <xdr:cNvPr id="26" name="Conector recto de flecha 2">
          <a:extLst>
            <a:ext uri="{FF2B5EF4-FFF2-40B4-BE49-F238E27FC236}">
              <a16:creationId xmlns:a16="http://schemas.microsoft.com/office/drawing/2014/main" id="{8B45A7BC-22E4-4570-8432-DF33E64923D8}"/>
            </a:ext>
          </a:extLst>
        </xdr:cNvPr>
        <xdr:cNvCxnSpPr>
          <a:cxnSpLocks noChangeShapeType="1"/>
        </xdr:cNvCxnSpPr>
      </xdr:nvCxnSpPr>
      <xdr:spPr bwMode="auto">
        <a:xfrm>
          <a:off x="904875" y="50375820"/>
          <a:ext cx="0" cy="1133475"/>
        </a:xfrm>
        <a:prstGeom prst="straightConnector1">
          <a:avLst/>
        </a:prstGeom>
        <a:noFill/>
        <a:ln w="3810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487680</xdr:colOff>
      <xdr:row>178</xdr:row>
      <xdr:rowOff>175260</xdr:rowOff>
    </xdr:from>
    <xdr:to>
      <xdr:col>14</xdr:col>
      <xdr:colOff>7620</xdr:colOff>
      <xdr:row>179</xdr:row>
      <xdr:rowOff>0</xdr:rowOff>
    </xdr:to>
    <xdr:cxnSp macro="">
      <xdr:nvCxnSpPr>
        <xdr:cNvPr id="27" name="Conector recto de flecha 26">
          <a:extLst>
            <a:ext uri="{FF2B5EF4-FFF2-40B4-BE49-F238E27FC236}">
              <a16:creationId xmlns:a16="http://schemas.microsoft.com/office/drawing/2014/main" id="{AE6097B2-484D-474B-AE96-B180B1C29B13}"/>
            </a:ext>
          </a:extLst>
        </xdr:cNvPr>
        <xdr:cNvCxnSpPr>
          <a:cxnSpLocks noChangeShapeType="1"/>
        </xdr:cNvCxnSpPr>
      </xdr:nvCxnSpPr>
      <xdr:spPr bwMode="auto">
        <a:xfrm flipH="1">
          <a:off x="2078355" y="50533935"/>
          <a:ext cx="6254115" cy="0"/>
        </a:xfrm>
        <a:prstGeom prst="straightConnector1">
          <a:avLst/>
        </a:prstGeom>
        <a:noFill/>
        <a:ln w="3810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0</xdr:colOff>
      <xdr:row>178</xdr:row>
      <xdr:rowOff>7620</xdr:rowOff>
    </xdr:from>
    <xdr:to>
      <xdr:col>2</xdr:col>
      <xdr:colOff>0</xdr:colOff>
      <xdr:row>185</xdr:row>
      <xdr:rowOff>7620</xdr:rowOff>
    </xdr:to>
    <xdr:cxnSp macro="">
      <xdr:nvCxnSpPr>
        <xdr:cNvPr id="28" name="Conector recto de flecha 2">
          <a:extLst>
            <a:ext uri="{FF2B5EF4-FFF2-40B4-BE49-F238E27FC236}">
              <a16:creationId xmlns:a16="http://schemas.microsoft.com/office/drawing/2014/main" id="{412672F6-BB8C-4B46-8292-868901CA795F}"/>
            </a:ext>
          </a:extLst>
        </xdr:cNvPr>
        <xdr:cNvCxnSpPr>
          <a:cxnSpLocks noChangeShapeType="1"/>
        </xdr:cNvCxnSpPr>
      </xdr:nvCxnSpPr>
      <xdr:spPr bwMode="auto">
        <a:xfrm>
          <a:off x="904875" y="50375820"/>
          <a:ext cx="0" cy="1133475"/>
        </a:xfrm>
        <a:prstGeom prst="straightConnector1">
          <a:avLst/>
        </a:prstGeom>
        <a:noFill/>
        <a:ln w="3810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487680</xdr:colOff>
      <xdr:row>178</xdr:row>
      <xdr:rowOff>175260</xdr:rowOff>
    </xdr:from>
    <xdr:to>
      <xdr:col>14</xdr:col>
      <xdr:colOff>7620</xdr:colOff>
      <xdr:row>179</xdr:row>
      <xdr:rowOff>0</xdr:rowOff>
    </xdr:to>
    <xdr:cxnSp macro="">
      <xdr:nvCxnSpPr>
        <xdr:cNvPr id="29" name="Conector recto de flecha 28">
          <a:extLst>
            <a:ext uri="{FF2B5EF4-FFF2-40B4-BE49-F238E27FC236}">
              <a16:creationId xmlns:a16="http://schemas.microsoft.com/office/drawing/2014/main" id="{7DF170D3-0C88-46A6-B195-91E111F40780}"/>
            </a:ext>
          </a:extLst>
        </xdr:cNvPr>
        <xdr:cNvCxnSpPr>
          <a:cxnSpLocks noChangeShapeType="1"/>
        </xdr:cNvCxnSpPr>
      </xdr:nvCxnSpPr>
      <xdr:spPr bwMode="auto">
        <a:xfrm flipH="1">
          <a:off x="2078355" y="50533935"/>
          <a:ext cx="6254115" cy="0"/>
        </a:xfrm>
        <a:prstGeom prst="straightConnector1">
          <a:avLst/>
        </a:prstGeom>
        <a:noFill/>
        <a:ln w="3810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0</xdr:colOff>
      <xdr:row>178</xdr:row>
      <xdr:rowOff>7620</xdr:rowOff>
    </xdr:from>
    <xdr:to>
      <xdr:col>2</xdr:col>
      <xdr:colOff>0</xdr:colOff>
      <xdr:row>185</xdr:row>
      <xdr:rowOff>7620</xdr:rowOff>
    </xdr:to>
    <xdr:cxnSp macro="">
      <xdr:nvCxnSpPr>
        <xdr:cNvPr id="30" name="Conector recto de flecha 2">
          <a:extLst>
            <a:ext uri="{FF2B5EF4-FFF2-40B4-BE49-F238E27FC236}">
              <a16:creationId xmlns:a16="http://schemas.microsoft.com/office/drawing/2014/main" id="{86524E84-0FBA-4C73-AD98-625203E106AB}"/>
            </a:ext>
          </a:extLst>
        </xdr:cNvPr>
        <xdr:cNvCxnSpPr>
          <a:cxnSpLocks noChangeShapeType="1"/>
        </xdr:cNvCxnSpPr>
      </xdr:nvCxnSpPr>
      <xdr:spPr bwMode="auto">
        <a:xfrm>
          <a:off x="904875" y="50375820"/>
          <a:ext cx="0" cy="1133475"/>
        </a:xfrm>
        <a:prstGeom prst="straightConnector1">
          <a:avLst/>
        </a:prstGeom>
        <a:noFill/>
        <a:ln w="3810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487680</xdr:colOff>
      <xdr:row>178</xdr:row>
      <xdr:rowOff>175260</xdr:rowOff>
    </xdr:from>
    <xdr:to>
      <xdr:col>14</xdr:col>
      <xdr:colOff>7620</xdr:colOff>
      <xdr:row>179</xdr:row>
      <xdr:rowOff>0</xdr:rowOff>
    </xdr:to>
    <xdr:cxnSp macro="">
      <xdr:nvCxnSpPr>
        <xdr:cNvPr id="31" name="Conector recto de flecha 30">
          <a:extLst>
            <a:ext uri="{FF2B5EF4-FFF2-40B4-BE49-F238E27FC236}">
              <a16:creationId xmlns:a16="http://schemas.microsoft.com/office/drawing/2014/main" id="{36B1CF62-7BDF-4CE9-BAEF-4B880FCA8AB1}"/>
            </a:ext>
          </a:extLst>
        </xdr:cNvPr>
        <xdr:cNvCxnSpPr>
          <a:cxnSpLocks noChangeShapeType="1"/>
        </xdr:cNvCxnSpPr>
      </xdr:nvCxnSpPr>
      <xdr:spPr bwMode="auto">
        <a:xfrm flipH="1">
          <a:off x="2078355" y="50533935"/>
          <a:ext cx="6254115" cy="0"/>
        </a:xfrm>
        <a:prstGeom prst="straightConnector1">
          <a:avLst/>
        </a:prstGeom>
        <a:noFill/>
        <a:ln w="3810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682625</xdr:colOff>
      <xdr:row>0</xdr:row>
      <xdr:rowOff>0</xdr:rowOff>
    </xdr:from>
    <xdr:to>
      <xdr:col>2</xdr:col>
      <xdr:colOff>1508125</xdr:colOff>
      <xdr:row>3</xdr:row>
      <xdr:rowOff>52767</xdr:rowOff>
    </xdr:to>
    <xdr:pic>
      <xdr:nvPicPr>
        <xdr:cNvPr id="4" name="Picture 1">
          <a:extLst>
            <a:ext uri="{FF2B5EF4-FFF2-40B4-BE49-F238E27FC236}">
              <a16:creationId xmlns:a16="http://schemas.microsoft.com/office/drawing/2014/main" id="{1013A5EC-72D9-4687-A528-3E82C482DF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2625" y="0"/>
          <a:ext cx="3397250" cy="1830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935181</xdr:colOff>
      <xdr:row>37</xdr:row>
      <xdr:rowOff>69273</xdr:rowOff>
    </xdr:from>
    <xdr:to>
      <xdr:col>10</xdr:col>
      <xdr:colOff>762000</xdr:colOff>
      <xdr:row>41</xdr:row>
      <xdr:rowOff>242454</xdr:rowOff>
    </xdr:to>
    <xdr:sp macro="" textlink="">
      <xdr:nvSpPr>
        <xdr:cNvPr id="2" name="Elipse 1">
          <a:extLst>
            <a:ext uri="{FF2B5EF4-FFF2-40B4-BE49-F238E27FC236}">
              <a16:creationId xmlns:a16="http://schemas.microsoft.com/office/drawing/2014/main" id="{50B63E0D-0630-4E8B-A31E-0A14C8539488}"/>
            </a:ext>
          </a:extLst>
        </xdr:cNvPr>
        <xdr:cNvSpPr/>
      </xdr:nvSpPr>
      <xdr:spPr bwMode="auto">
        <a:xfrm>
          <a:off x="5472545" y="16209818"/>
          <a:ext cx="9109364" cy="1454727"/>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lang="es-CO"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analtrece-my.sharepoint.com/personal/jmonje_canaltrece_com_co/Documents/2018%20-%202019%20Matriz%20de%20Riesgos%20Integrada/2019/ME-%20MC%20-F13%20Matriz%20de%20Riesgos%20Integrada%20-%20PLANEACI&#211;N%20ESTRAT&#201;GICA.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canaltrece-my.sharepoint.com/personal/jmonje_canaltrece_com_co/Documents/2018%20-%202019%20Matriz%20de%20Riesgos%20Integrada/2019/ME-%20MC%20-F13%20Matriz%20de%20Riesgos%20Integrada%20-%20TIC.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canaltrece-my.sharepoint.com/personal/jmonje_canaltrece_com_co/Documents/2018%20-%202019%20Matriz%20de%20Riesgos%20Integrada/2019/ME-%20MC%20-F13%20Matriz%20de%20Riesgos%20Integrada%20-%20GESTI&#211;N%20FINANCIERA.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canaltrece-my.sharepoint.com/personal/jmonje_canaltrece_com_co/Documents/2018%20-%202019%20Matriz%20de%20Riesgos%20Integrada/2019/ME-%20MC%20-F13%20Matriz%20de%20Riesgos%20Integrada%20-%20RECURSOS%20FISICOS.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canaltrece-my.sharepoint.com/personal/jmonje_canaltrece_com_co/Documents/2018%20-%202019%20Matriz%20de%20Riesgos%20Integrada/2019/ME-%20MC%20-F13%20Matriz%20de%20Riesgos%20Integrada%20-%20GESTI&#211;N%20CONTRACTUAL.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canaltrece-my.sharepoint.com/personal/jmonje_canaltrece_com_co/Documents/2018%20-%202019%20Matriz%20de%20Riesgos%20Integrada/2019/ME-%20MC%20-F13%20Matriz%20de%20Riesgos%20Integrada%20-%20GESTI&#211;N%20JUR&#205;DICA.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canaltrece-my.sharepoint.com/personal/jmonje_canaltrece_com_co/Documents/2018%20-%202019%20Matriz%20de%20Riesgos%20Integrada/2019/ME-%20MC%20-F13%20Matriz%20de%20Riesgos%20Integrada%20-%20PARTICIPACI&#211;N%20CIUDADANA.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canaltrece-my.sharepoint.com/personal/jmonje_canaltrece_com_co/Documents/2018%20-%202019%20Matriz%20de%20Riesgos%20Integrada/2019/ME-%20MC%20-F13%20Matriz%20de%20Riesgos%20Integrada%20-%20TALENTO%20HUMANO.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canaltrece-my.sharepoint.com/personal/jmonje_canaltrece_com_co/Documents/2018%20-%202019%20Matriz%20de%20Riesgos%20Integrada/2019/ME-%20MC%20-F13%20Matriz%20de%20Riesgos%20Integrada%20-%20GESTI&#211;N%20DOCUMENTAL.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canaltrece-my.sharepoint.com/personal/jmonje_canaltrece_com_co/Documents/2018%20-%202019%20Matriz%20de%20Riesgos%20Integrada/2019/ME-%20MC%20-F13%20Matriz%20de%20Riesgos%20Integrada%20-%20GESTI&#211;N%20DE%20EVALUACI&#211;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analtrece-my.sharepoint.com/personal/jmonje_canaltrece_com_co/Documents/2018%20-%202019%20Matriz%20de%20Riesgos%20Integrada/2019/ME-%20MC%20-F13%20Matriz%20de%20Riesgos%20Integrada%20-%20MEJORAMIENTO%20CONTINU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analtrece-my.sharepoint.com/personal/jmonje_canaltrece_com_co/Documents/2018%20-%202019%20Matriz%20de%20Riesgos%20Integrada/2019/ME-%20MC%20-F13%20Matriz%20de%20Riesgos%20Integrada%20-%20GESTI&#211;N%20DE%20COMUNICACIONE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canaltrece-my.sharepoint.com/personal/jmonje_canaltrece_com_co/Documents/2018%20-%202019%20Matriz%20de%20Riesgos%20Integrada/2019/ME-%20MC%20-F13%20Matriz%20de%20Riesgos%20Integrada%20-%20GESTI&#211;N%20COMERCIA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canaltrece-my.sharepoint.com/personal/jmonje_canaltrece_com_co/Documents/2018%20-%202019%20Matriz%20de%20Riesgos%20Integrada/2019/ME-%20MC%20-F13%20Matriz%20de%20Riesgos%20Integrada%20-%20GESTI&#211;N%20DE%20MERCADE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canaltrece-my.sharepoint.com/personal/jmonje_canaltrece_com_co/Documents/2018%20-%202019%20Matriz%20de%20Riesgos%20Integrada/2019/ME-%20MC%20-F13%20Matriz%20de%20Riesgos%20Integrada%20-%20GESTI&#211;N%20DE%20CONTENIDO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canaltrece-my.sharepoint.com/personal/jmonje_canaltrece_com_co/Documents/2018%20-%202019%20Matriz%20de%20Riesgos%20Integrada/2019/ME-%20MC%20-F13%20Matriz%20de%20Riesgos%20Integrada%20-%20GESTI&#211;N%20DE%20PROGRAMACI&#211;N.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canaltrece-my.sharepoint.com/personal/jmonje_canaltrece_com_co/Documents/2018%20-%202019%20Matriz%20de%20Riesgos%20Integrada/2019/ME-%20MC%20-F13%20Matriz%20de%20Riesgos%20Integrada%20-%20GESTI&#211;N%20DE%20PRODUCCI&#211;N.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canaltrece-my.sharepoint.com/personal/jmonje_canaltrece_com_co/Documents/2018%20-%202019%20Matriz%20de%20Riesgos%20Integrada/2019/ME-%20MC%20-F13%20Matriz%20de%20Riesgos%20Integrada%20-%20GESTI&#211;N%20DE%20EMISI&#211;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MATRIZ RIESGOS"/>
      <sheetName val="MATRIZ RIESGOS"/>
    </sheetNames>
    <sheetDataSet>
      <sheetData sheetId="0"/>
      <sheetData sheetId="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MATRIZ RIESGOS"/>
      <sheetName val="MATRIZ RIESGOS"/>
    </sheetNames>
    <sheetDataSet>
      <sheetData sheetId="0"/>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MATRIZ RIESGOS"/>
      <sheetName val="MATRIZ RIESGOS"/>
    </sheetNames>
    <sheetDataSet>
      <sheetData sheetId="0"/>
      <sheetData sheetId="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MATRIZ RIESGOS"/>
      <sheetName val="MATRIZ RIESGOS"/>
    </sheetNames>
    <sheetDataSet>
      <sheetData sheetId="0"/>
      <sheetData sheetId="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MATRIZ RIESGOS"/>
      <sheetName val="MATRIZ RIESGOS"/>
    </sheetNames>
    <sheetDataSet>
      <sheetData sheetId="0"/>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MATRIZ RIESGOS"/>
      <sheetName val="MATRIZ RIESGOS"/>
    </sheetNames>
    <sheetDataSet>
      <sheetData sheetId="0"/>
      <sheetData sheetId="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MATRIZ RIESGOS"/>
      <sheetName val="MATRIZ RIESGOS"/>
    </sheetNames>
    <sheetDataSet>
      <sheetData sheetId="0"/>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MATRIZ RIESGOS"/>
      <sheetName val="MATRIZ RIESGOS"/>
    </sheetNames>
    <sheetDataSet>
      <sheetData sheetId="0"/>
      <sheetData sheetId="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MATRIZ RIESGOS"/>
      <sheetName val="MATRIZ RIESGOS"/>
    </sheetNames>
    <sheetDataSet>
      <sheetData sheetId="0"/>
      <sheetData sheetId="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MATRIZ RIESGOS"/>
      <sheetName val="MATRIZ RIESGO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MATRIZ RIESGOS"/>
      <sheetName val="MATRIZ RIESGOS"/>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MATRIZ RIESGOS"/>
      <sheetName val="MATRIZ RIESGOS"/>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MATRIZ RIESGOS"/>
      <sheetName val="MATRIZ RIESGOS"/>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MATRIZ RIESGOS"/>
      <sheetName val="MATRIZ RIESGOS"/>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MATRIZ RIESGOS"/>
      <sheetName val="MATRIZ RIESGOS"/>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MATRIZ RIESGOS"/>
      <sheetName val="MATRIZ RIESGOS"/>
    </sheetNames>
    <sheetDataSet>
      <sheetData sheetId="0"/>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MATRIZ RIESGOS"/>
      <sheetName val="MATRIZ RIESGOS"/>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MATRIZ RIESGOS"/>
      <sheetName val="MATRIZ RIES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38"/>
  <sheetViews>
    <sheetView tabSelected="1" view="pageBreakPreview" zoomScale="90" zoomScaleNormal="100" zoomScaleSheetLayoutView="90" workbookViewId="0">
      <selection sqref="A1:Q1"/>
    </sheetView>
  </sheetViews>
  <sheetFormatPr baseColWidth="10" defaultColWidth="11.42578125" defaultRowHeight="12.75" x14ac:dyDescent="0.2"/>
  <cols>
    <col min="1" max="1" width="5.5703125" style="44" customWidth="1"/>
    <col min="2" max="2" width="8" style="44" customWidth="1"/>
    <col min="3" max="3" width="10.28515625" style="44" customWidth="1"/>
    <col min="4" max="4" width="7.5703125" style="44" customWidth="1"/>
    <col min="5" max="5" width="9.5703125" style="44" customWidth="1"/>
    <col min="6" max="6" width="8.85546875" style="44" customWidth="1"/>
    <col min="7" max="7" width="8" style="44" customWidth="1"/>
    <col min="8" max="9" width="8.85546875" style="44" customWidth="1"/>
    <col min="10" max="10" width="13" style="44" customWidth="1"/>
    <col min="11" max="11" width="9.7109375" style="44" customWidth="1"/>
    <col min="12" max="14" width="8.85546875" style="44" customWidth="1"/>
    <col min="15" max="16" width="6.28515625" style="44" customWidth="1"/>
    <col min="17" max="17" width="6.28515625" style="48" customWidth="1"/>
    <col min="18" max="18" width="15.28515625" style="3" customWidth="1"/>
    <col min="19" max="19" width="8" style="3" customWidth="1"/>
    <col min="20" max="255" width="11.42578125" style="3"/>
    <col min="256" max="256" width="5.5703125" style="3" customWidth="1"/>
    <col min="257" max="258" width="8" style="3" customWidth="1"/>
    <col min="259" max="259" width="7.5703125" style="3" customWidth="1"/>
    <col min="260" max="260" width="9.5703125" style="3" customWidth="1"/>
    <col min="261" max="261" width="8.85546875" style="3" customWidth="1"/>
    <col min="262" max="262" width="8" style="3" customWidth="1"/>
    <col min="263" max="269" width="8.85546875" style="3" customWidth="1"/>
    <col min="270" max="272" width="6.28515625" style="3" customWidth="1"/>
    <col min="273" max="273" width="18.85546875" style="3" customWidth="1"/>
    <col min="274" max="274" width="15.28515625" style="3" customWidth="1"/>
    <col min="275" max="275" width="8" style="3" customWidth="1"/>
    <col min="276" max="511" width="11.42578125" style="3"/>
    <col min="512" max="512" width="5.5703125" style="3" customWidth="1"/>
    <col min="513" max="514" width="8" style="3" customWidth="1"/>
    <col min="515" max="515" width="7.5703125" style="3" customWidth="1"/>
    <col min="516" max="516" width="9.5703125" style="3" customWidth="1"/>
    <col min="517" max="517" width="8.85546875" style="3" customWidth="1"/>
    <col min="518" max="518" width="8" style="3" customWidth="1"/>
    <col min="519" max="525" width="8.85546875" style="3" customWidth="1"/>
    <col min="526" max="528" width="6.28515625" style="3" customWidth="1"/>
    <col min="529" max="529" width="18.85546875" style="3" customWidth="1"/>
    <col min="530" max="530" width="15.28515625" style="3" customWidth="1"/>
    <col min="531" max="531" width="8" style="3" customWidth="1"/>
    <col min="532" max="767" width="11.42578125" style="3"/>
    <col min="768" max="768" width="5.5703125" style="3" customWidth="1"/>
    <col min="769" max="770" width="8" style="3" customWidth="1"/>
    <col min="771" max="771" width="7.5703125" style="3" customWidth="1"/>
    <col min="772" max="772" width="9.5703125" style="3" customWidth="1"/>
    <col min="773" max="773" width="8.85546875" style="3" customWidth="1"/>
    <col min="774" max="774" width="8" style="3" customWidth="1"/>
    <col min="775" max="781" width="8.85546875" style="3" customWidth="1"/>
    <col min="782" max="784" width="6.28515625" style="3" customWidth="1"/>
    <col min="785" max="785" width="18.85546875" style="3" customWidth="1"/>
    <col min="786" max="786" width="15.28515625" style="3" customWidth="1"/>
    <col min="787" max="787" width="8" style="3" customWidth="1"/>
    <col min="788" max="1023" width="11.42578125" style="3"/>
    <col min="1024" max="1024" width="5.5703125" style="3" customWidth="1"/>
    <col min="1025" max="1026" width="8" style="3" customWidth="1"/>
    <col min="1027" max="1027" width="7.5703125" style="3" customWidth="1"/>
    <col min="1028" max="1028" width="9.5703125" style="3" customWidth="1"/>
    <col min="1029" max="1029" width="8.85546875" style="3" customWidth="1"/>
    <col min="1030" max="1030" width="8" style="3" customWidth="1"/>
    <col min="1031" max="1037" width="8.85546875" style="3" customWidth="1"/>
    <col min="1038" max="1040" width="6.28515625" style="3" customWidth="1"/>
    <col min="1041" max="1041" width="18.85546875" style="3" customWidth="1"/>
    <col min="1042" max="1042" width="15.28515625" style="3" customWidth="1"/>
    <col min="1043" max="1043" width="8" style="3" customWidth="1"/>
    <col min="1044" max="1279" width="11.42578125" style="3"/>
    <col min="1280" max="1280" width="5.5703125" style="3" customWidth="1"/>
    <col min="1281" max="1282" width="8" style="3" customWidth="1"/>
    <col min="1283" max="1283" width="7.5703125" style="3" customWidth="1"/>
    <col min="1284" max="1284" width="9.5703125" style="3" customWidth="1"/>
    <col min="1285" max="1285" width="8.85546875" style="3" customWidth="1"/>
    <col min="1286" max="1286" width="8" style="3" customWidth="1"/>
    <col min="1287" max="1293" width="8.85546875" style="3" customWidth="1"/>
    <col min="1294" max="1296" width="6.28515625" style="3" customWidth="1"/>
    <col min="1297" max="1297" width="18.85546875" style="3" customWidth="1"/>
    <col min="1298" max="1298" width="15.28515625" style="3" customWidth="1"/>
    <col min="1299" max="1299" width="8" style="3" customWidth="1"/>
    <col min="1300" max="1535" width="11.42578125" style="3"/>
    <col min="1536" max="1536" width="5.5703125" style="3" customWidth="1"/>
    <col min="1537" max="1538" width="8" style="3" customWidth="1"/>
    <col min="1539" max="1539" width="7.5703125" style="3" customWidth="1"/>
    <col min="1540" max="1540" width="9.5703125" style="3" customWidth="1"/>
    <col min="1541" max="1541" width="8.85546875" style="3" customWidth="1"/>
    <col min="1542" max="1542" width="8" style="3" customWidth="1"/>
    <col min="1543" max="1549" width="8.85546875" style="3" customWidth="1"/>
    <col min="1550" max="1552" width="6.28515625" style="3" customWidth="1"/>
    <col min="1553" max="1553" width="18.85546875" style="3" customWidth="1"/>
    <col min="1554" max="1554" width="15.28515625" style="3" customWidth="1"/>
    <col min="1555" max="1555" width="8" style="3" customWidth="1"/>
    <col min="1556" max="1791" width="11.42578125" style="3"/>
    <col min="1792" max="1792" width="5.5703125" style="3" customWidth="1"/>
    <col min="1793" max="1794" width="8" style="3" customWidth="1"/>
    <col min="1795" max="1795" width="7.5703125" style="3" customWidth="1"/>
    <col min="1796" max="1796" width="9.5703125" style="3" customWidth="1"/>
    <col min="1797" max="1797" width="8.85546875" style="3" customWidth="1"/>
    <col min="1798" max="1798" width="8" style="3" customWidth="1"/>
    <col min="1799" max="1805" width="8.85546875" style="3" customWidth="1"/>
    <col min="1806" max="1808" width="6.28515625" style="3" customWidth="1"/>
    <col min="1809" max="1809" width="18.85546875" style="3" customWidth="1"/>
    <col min="1810" max="1810" width="15.28515625" style="3" customWidth="1"/>
    <col min="1811" max="1811" width="8" style="3" customWidth="1"/>
    <col min="1812" max="2047" width="11.42578125" style="3"/>
    <col min="2048" max="2048" width="5.5703125" style="3" customWidth="1"/>
    <col min="2049" max="2050" width="8" style="3" customWidth="1"/>
    <col min="2051" max="2051" width="7.5703125" style="3" customWidth="1"/>
    <col min="2052" max="2052" width="9.5703125" style="3" customWidth="1"/>
    <col min="2053" max="2053" width="8.85546875" style="3" customWidth="1"/>
    <col min="2054" max="2054" width="8" style="3" customWidth="1"/>
    <col min="2055" max="2061" width="8.85546875" style="3" customWidth="1"/>
    <col min="2062" max="2064" width="6.28515625" style="3" customWidth="1"/>
    <col min="2065" max="2065" width="18.85546875" style="3" customWidth="1"/>
    <col min="2066" max="2066" width="15.28515625" style="3" customWidth="1"/>
    <col min="2067" max="2067" width="8" style="3" customWidth="1"/>
    <col min="2068" max="2303" width="11.42578125" style="3"/>
    <col min="2304" max="2304" width="5.5703125" style="3" customWidth="1"/>
    <col min="2305" max="2306" width="8" style="3" customWidth="1"/>
    <col min="2307" max="2307" width="7.5703125" style="3" customWidth="1"/>
    <col min="2308" max="2308" width="9.5703125" style="3" customWidth="1"/>
    <col min="2309" max="2309" width="8.85546875" style="3" customWidth="1"/>
    <col min="2310" max="2310" width="8" style="3" customWidth="1"/>
    <col min="2311" max="2317" width="8.85546875" style="3" customWidth="1"/>
    <col min="2318" max="2320" width="6.28515625" style="3" customWidth="1"/>
    <col min="2321" max="2321" width="18.85546875" style="3" customWidth="1"/>
    <col min="2322" max="2322" width="15.28515625" style="3" customWidth="1"/>
    <col min="2323" max="2323" width="8" style="3" customWidth="1"/>
    <col min="2324" max="2559" width="11.42578125" style="3"/>
    <col min="2560" max="2560" width="5.5703125" style="3" customWidth="1"/>
    <col min="2561" max="2562" width="8" style="3" customWidth="1"/>
    <col min="2563" max="2563" width="7.5703125" style="3" customWidth="1"/>
    <col min="2564" max="2564" width="9.5703125" style="3" customWidth="1"/>
    <col min="2565" max="2565" width="8.85546875" style="3" customWidth="1"/>
    <col min="2566" max="2566" width="8" style="3" customWidth="1"/>
    <col min="2567" max="2573" width="8.85546875" style="3" customWidth="1"/>
    <col min="2574" max="2576" width="6.28515625" style="3" customWidth="1"/>
    <col min="2577" max="2577" width="18.85546875" style="3" customWidth="1"/>
    <col min="2578" max="2578" width="15.28515625" style="3" customWidth="1"/>
    <col min="2579" max="2579" width="8" style="3" customWidth="1"/>
    <col min="2580" max="2815" width="11.42578125" style="3"/>
    <col min="2816" max="2816" width="5.5703125" style="3" customWidth="1"/>
    <col min="2817" max="2818" width="8" style="3" customWidth="1"/>
    <col min="2819" max="2819" width="7.5703125" style="3" customWidth="1"/>
    <col min="2820" max="2820" width="9.5703125" style="3" customWidth="1"/>
    <col min="2821" max="2821" width="8.85546875" style="3" customWidth="1"/>
    <col min="2822" max="2822" width="8" style="3" customWidth="1"/>
    <col min="2823" max="2829" width="8.85546875" style="3" customWidth="1"/>
    <col min="2830" max="2832" width="6.28515625" style="3" customWidth="1"/>
    <col min="2833" max="2833" width="18.85546875" style="3" customWidth="1"/>
    <col min="2834" max="2834" width="15.28515625" style="3" customWidth="1"/>
    <col min="2835" max="2835" width="8" style="3" customWidth="1"/>
    <col min="2836" max="3071" width="11.42578125" style="3"/>
    <col min="3072" max="3072" width="5.5703125" style="3" customWidth="1"/>
    <col min="3073" max="3074" width="8" style="3" customWidth="1"/>
    <col min="3075" max="3075" width="7.5703125" style="3" customWidth="1"/>
    <col min="3076" max="3076" width="9.5703125" style="3" customWidth="1"/>
    <col min="3077" max="3077" width="8.85546875" style="3" customWidth="1"/>
    <col min="3078" max="3078" width="8" style="3" customWidth="1"/>
    <col min="3079" max="3085" width="8.85546875" style="3" customWidth="1"/>
    <col min="3086" max="3088" width="6.28515625" style="3" customWidth="1"/>
    <col min="3089" max="3089" width="18.85546875" style="3" customWidth="1"/>
    <col min="3090" max="3090" width="15.28515625" style="3" customWidth="1"/>
    <col min="3091" max="3091" width="8" style="3" customWidth="1"/>
    <col min="3092" max="3327" width="11.42578125" style="3"/>
    <col min="3328" max="3328" width="5.5703125" style="3" customWidth="1"/>
    <col min="3329" max="3330" width="8" style="3" customWidth="1"/>
    <col min="3331" max="3331" width="7.5703125" style="3" customWidth="1"/>
    <col min="3332" max="3332" width="9.5703125" style="3" customWidth="1"/>
    <col min="3333" max="3333" width="8.85546875" style="3" customWidth="1"/>
    <col min="3334" max="3334" width="8" style="3" customWidth="1"/>
    <col min="3335" max="3341" width="8.85546875" style="3" customWidth="1"/>
    <col min="3342" max="3344" width="6.28515625" style="3" customWidth="1"/>
    <col min="3345" max="3345" width="18.85546875" style="3" customWidth="1"/>
    <col min="3346" max="3346" width="15.28515625" style="3" customWidth="1"/>
    <col min="3347" max="3347" width="8" style="3" customWidth="1"/>
    <col min="3348" max="3583" width="11.42578125" style="3"/>
    <col min="3584" max="3584" width="5.5703125" style="3" customWidth="1"/>
    <col min="3585" max="3586" width="8" style="3" customWidth="1"/>
    <col min="3587" max="3587" width="7.5703125" style="3" customWidth="1"/>
    <col min="3588" max="3588" width="9.5703125" style="3" customWidth="1"/>
    <col min="3589" max="3589" width="8.85546875" style="3" customWidth="1"/>
    <col min="3590" max="3590" width="8" style="3" customWidth="1"/>
    <col min="3591" max="3597" width="8.85546875" style="3" customWidth="1"/>
    <col min="3598" max="3600" width="6.28515625" style="3" customWidth="1"/>
    <col min="3601" max="3601" width="18.85546875" style="3" customWidth="1"/>
    <col min="3602" max="3602" width="15.28515625" style="3" customWidth="1"/>
    <col min="3603" max="3603" width="8" style="3" customWidth="1"/>
    <col min="3604" max="3839" width="11.42578125" style="3"/>
    <col min="3840" max="3840" width="5.5703125" style="3" customWidth="1"/>
    <col min="3841" max="3842" width="8" style="3" customWidth="1"/>
    <col min="3843" max="3843" width="7.5703125" style="3" customWidth="1"/>
    <col min="3844" max="3844" width="9.5703125" style="3" customWidth="1"/>
    <col min="3845" max="3845" width="8.85546875" style="3" customWidth="1"/>
    <col min="3846" max="3846" width="8" style="3" customWidth="1"/>
    <col min="3847" max="3853" width="8.85546875" style="3" customWidth="1"/>
    <col min="3854" max="3856" width="6.28515625" style="3" customWidth="1"/>
    <col min="3857" max="3857" width="18.85546875" style="3" customWidth="1"/>
    <col min="3858" max="3858" width="15.28515625" style="3" customWidth="1"/>
    <col min="3859" max="3859" width="8" style="3" customWidth="1"/>
    <col min="3860" max="4095" width="11.42578125" style="3"/>
    <col min="4096" max="4096" width="5.5703125" style="3" customWidth="1"/>
    <col min="4097" max="4098" width="8" style="3" customWidth="1"/>
    <col min="4099" max="4099" width="7.5703125" style="3" customWidth="1"/>
    <col min="4100" max="4100" width="9.5703125" style="3" customWidth="1"/>
    <col min="4101" max="4101" width="8.85546875" style="3" customWidth="1"/>
    <col min="4102" max="4102" width="8" style="3" customWidth="1"/>
    <col min="4103" max="4109" width="8.85546875" style="3" customWidth="1"/>
    <col min="4110" max="4112" width="6.28515625" style="3" customWidth="1"/>
    <col min="4113" max="4113" width="18.85546875" style="3" customWidth="1"/>
    <col min="4114" max="4114" width="15.28515625" style="3" customWidth="1"/>
    <col min="4115" max="4115" width="8" style="3" customWidth="1"/>
    <col min="4116" max="4351" width="11.42578125" style="3"/>
    <col min="4352" max="4352" width="5.5703125" style="3" customWidth="1"/>
    <col min="4353" max="4354" width="8" style="3" customWidth="1"/>
    <col min="4355" max="4355" width="7.5703125" style="3" customWidth="1"/>
    <col min="4356" max="4356" width="9.5703125" style="3" customWidth="1"/>
    <col min="4357" max="4357" width="8.85546875" style="3" customWidth="1"/>
    <col min="4358" max="4358" width="8" style="3" customWidth="1"/>
    <col min="4359" max="4365" width="8.85546875" style="3" customWidth="1"/>
    <col min="4366" max="4368" width="6.28515625" style="3" customWidth="1"/>
    <col min="4369" max="4369" width="18.85546875" style="3" customWidth="1"/>
    <col min="4370" max="4370" width="15.28515625" style="3" customWidth="1"/>
    <col min="4371" max="4371" width="8" style="3" customWidth="1"/>
    <col min="4372" max="4607" width="11.42578125" style="3"/>
    <col min="4608" max="4608" width="5.5703125" style="3" customWidth="1"/>
    <col min="4609" max="4610" width="8" style="3" customWidth="1"/>
    <col min="4611" max="4611" width="7.5703125" style="3" customWidth="1"/>
    <col min="4612" max="4612" width="9.5703125" style="3" customWidth="1"/>
    <col min="4613" max="4613" width="8.85546875" style="3" customWidth="1"/>
    <col min="4614" max="4614" width="8" style="3" customWidth="1"/>
    <col min="4615" max="4621" width="8.85546875" style="3" customWidth="1"/>
    <col min="4622" max="4624" width="6.28515625" style="3" customWidth="1"/>
    <col min="4625" max="4625" width="18.85546875" style="3" customWidth="1"/>
    <col min="4626" max="4626" width="15.28515625" style="3" customWidth="1"/>
    <col min="4627" max="4627" width="8" style="3" customWidth="1"/>
    <col min="4628" max="4863" width="11.42578125" style="3"/>
    <col min="4864" max="4864" width="5.5703125" style="3" customWidth="1"/>
    <col min="4865" max="4866" width="8" style="3" customWidth="1"/>
    <col min="4867" max="4867" width="7.5703125" style="3" customWidth="1"/>
    <col min="4868" max="4868" width="9.5703125" style="3" customWidth="1"/>
    <col min="4869" max="4869" width="8.85546875" style="3" customWidth="1"/>
    <col min="4870" max="4870" width="8" style="3" customWidth="1"/>
    <col min="4871" max="4877" width="8.85546875" style="3" customWidth="1"/>
    <col min="4878" max="4880" width="6.28515625" style="3" customWidth="1"/>
    <col min="4881" max="4881" width="18.85546875" style="3" customWidth="1"/>
    <col min="4882" max="4882" width="15.28515625" style="3" customWidth="1"/>
    <col min="4883" max="4883" width="8" style="3" customWidth="1"/>
    <col min="4884" max="5119" width="11.42578125" style="3"/>
    <col min="5120" max="5120" width="5.5703125" style="3" customWidth="1"/>
    <col min="5121" max="5122" width="8" style="3" customWidth="1"/>
    <col min="5123" max="5123" width="7.5703125" style="3" customWidth="1"/>
    <col min="5124" max="5124" width="9.5703125" style="3" customWidth="1"/>
    <col min="5125" max="5125" width="8.85546875" style="3" customWidth="1"/>
    <col min="5126" max="5126" width="8" style="3" customWidth="1"/>
    <col min="5127" max="5133" width="8.85546875" style="3" customWidth="1"/>
    <col min="5134" max="5136" width="6.28515625" style="3" customWidth="1"/>
    <col min="5137" max="5137" width="18.85546875" style="3" customWidth="1"/>
    <col min="5138" max="5138" width="15.28515625" style="3" customWidth="1"/>
    <col min="5139" max="5139" width="8" style="3" customWidth="1"/>
    <col min="5140" max="5375" width="11.42578125" style="3"/>
    <col min="5376" max="5376" width="5.5703125" style="3" customWidth="1"/>
    <col min="5377" max="5378" width="8" style="3" customWidth="1"/>
    <col min="5379" max="5379" width="7.5703125" style="3" customWidth="1"/>
    <col min="5380" max="5380" width="9.5703125" style="3" customWidth="1"/>
    <col min="5381" max="5381" width="8.85546875" style="3" customWidth="1"/>
    <col min="5382" max="5382" width="8" style="3" customWidth="1"/>
    <col min="5383" max="5389" width="8.85546875" style="3" customWidth="1"/>
    <col min="5390" max="5392" width="6.28515625" style="3" customWidth="1"/>
    <col min="5393" max="5393" width="18.85546875" style="3" customWidth="1"/>
    <col min="5394" max="5394" width="15.28515625" style="3" customWidth="1"/>
    <col min="5395" max="5395" width="8" style="3" customWidth="1"/>
    <col min="5396" max="5631" width="11.42578125" style="3"/>
    <col min="5632" max="5632" width="5.5703125" style="3" customWidth="1"/>
    <col min="5633" max="5634" width="8" style="3" customWidth="1"/>
    <col min="5635" max="5635" width="7.5703125" style="3" customWidth="1"/>
    <col min="5636" max="5636" width="9.5703125" style="3" customWidth="1"/>
    <col min="5637" max="5637" width="8.85546875" style="3" customWidth="1"/>
    <col min="5638" max="5638" width="8" style="3" customWidth="1"/>
    <col min="5639" max="5645" width="8.85546875" style="3" customWidth="1"/>
    <col min="5646" max="5648" width="6.28515625" style="3" customWidth="1"/>
    <col min="5649" max="5649" width="18.85546875" style="3" customWidth="1"/>
    <col min="5650" max="5650" width="15.28515625" style="3" customWidth="1"/>
    <col min="5651" max="5651" width="8" style="3" customWidth="1"/>
    <col min="5652" max="5887" width="11.42578125" style="3"/>
    <col min="5888" max="5888" width="5.5703125" style="3" customWidth="1"/>
    <col min="5889" max="5890" width="8" style="3" customWidth="1"/>
    <col min="5891" max="5891" width="7.5703125" style="3" customWidth="1"/>
    <col min="5892" max="5892" width="9.5703125" style="3" customWidth="1"/>
    <col min="5893" max="5893" width="8.85546875" style="3" customWidth="1"/>
    <col min="5894" max="5894" width="8" style="3" customWidth="1"/>
    <col min="5895" max="5901" width="8.85546875" style="3" customWidth="1"/>
    <col min="5902" max="5904" width="6.28515625" style="3" customWidth="1"/>
    <col min="5905" max="5905" width="18.85546875" style="3" customWidth="1"/>
    <col min="5906" max="5906" width="15.28515625" style="3" customWidth="1"/>
    <col min="5907" max="5907" width="8" style="3" customWidth="1"/>
    <col min="5908" max="6143" width="11.42578125" style="3"/>
    <col min="6144" max="6144" width="5.5703125" style="3" customWidth="1"/>
    <col min="6145" max="6146" width="8" style="3" customWidth="1"/>
    <col min="6147" max="6147" width="7.5703125" style="3" customWidth="1"/>
    <col min="6148" max="6148" width="9.5703125" style="3" customWidth="1"/>
    <col min="6149" max="6149" width="8.85546875" style="3" customWidth="1"/>
    <col min="6150" max="6150" width="8" style="3" customWidth="1"/>
    <col min="6151" max="6157" width="8.85546875" style="3" customWidth="1"/>
    <col min="6158" max="6160" width="6.28515625" style="3" customWidth="1"/>
    <col min="6161" max="6161" width="18.85546875" style="3" customWidth="1"/>
    <col min="6162" max="6162" width="15.28515625" style="3" customWidth="1"/>
    <col min="6163" max="6163" width="8" style="3" customWidth="1"/>
    <col min="6164" max="6399" width="11.42578125" style="3"/>
    <col min="6400" max="6400" width="5.5703125" style="3" customWidth="1"/>
    <col min="6401" max="6402" width="8" style="3" customWidth="1"/>
    <col min="6403" max="6403" width="7.5703125" style="3" customWidth="1"/>
    <col min="6404" max="6404" width="9.5703125" style="3" customWidth="1"/>
    <col min="6405" max="6405" width="8.85546875" style="3" customWidth="1"/>
    <col min="6406" max="6406" width="8" style="3" customWidth="1"/>
    <col min="6407" max="6413" width="8.85546875" style="3" customWidth="1"/>
    <col min="6414" max="6416" width="6.28515625" style="3" customWidth="1"/>
    <col min="6417" max="6417" width="18.85546875" style="3" customWidth="1"/>
    <col min="6418" max="6418" width="15.28515625" style="3" customWidth="1"/>
    <col min="6419" max="6419" width="8" style="3" customWidth="1"/>
    <col min="6420" max="6655" width="11.42578125" style="3"/>
    <col min="6656" max="6656" width="5.5703125" style="3" customWidth="1"/>
    <col min="6657" max="6658" width="8" style="3" customWidth="1"/>
    <col min="6659" max="6659" width="7.5703125" style="3" customWidth="1"/>
    <col min="6660" max="6660" width="9.5703125" style="3" customWidth="1"/>
    <col min="6661" max="6661" width="8.85546875" style="3" customWidth="1"/>
    <col min="6662" max="6662" width="8" style="3" customWidth="1"/>
    <col min="6663" max="6669" width="8.85546875" style="3" customWidth="1"/>
    <col min="6670" max="6672" width="6.28515625" style="3" customWidth="1"/>
    <col min="6673" max="6673" width="18.85546875" style="3" customWidth="1"/>
    <col min="6674" max="6674" width="15.28515625" style="3" customWidth="1"/>
    <col min="6675" max="6675" width="8" style="3" customWidth="1"/>
    <col min="6676" max="6911" width="11.42578125" style="3"/>
    <col min="6912" max="6912" width="5.5703125" style="3" customWidth="1"/>
    <col min="6913" max="6914" width="8" style="3" customWidth="1"/>
    <col min="6915" max="6915" width="7.5703125" style="3" customWidth="1"/>
    <col min="6916" max="6916" width="9.5703125" style="3" customWidth="1"/>
    <col min="6917" max="6917" width="8.85546875" style="3" customWidth="1"/>
    <col min="6918" max="6918" width="8" style="3" customWidth="1"/>
    <col min="6919" max="6925" width="8.85546875" style="3" customWidth="1"/>
    <col min="6926" max="6928" width="6.28515625" style="3" customWidth="1"/>
    <col min="6929" max="6929" width="18.85546875" style="3" customWidth="1"/>
    <col min="6930" max="6930" width="15.28515625" style="3" customWidth="1"/>
    <col min="6931" max="6931" width="8" style="3" customWidth="1"/>
    <col min="6932" max="7167" width="11.42578125" style="3"/>
    <col min="7168" max="7168" width="5.5703125" style="3" customWidth="1"/>
    <col min="7169" max="7170" width="8" style="3" customWidth="1"/>
    <col min="7171" max="7171" width="7.5703125" style="3" customWidth="1"/>
    <col min="7172" max="7172" width="9.5703125" style="3" customWidth="1"/>
    <col min="7173" max="7173" width="8.85546875" style="3" customWidth="1"/>
    <col min="7174" max="7174" width="8" style="3" customWidth="1"/>
    <col min="7175" max="7181" width="8.85546875" style="3" customWidth="1"/>
    <col min="7182" max="7184" width="6.28515625" style="3" customWidth="1"/>
    <col min="7185" max="7185" width="18.85546875" style="3" customWidth="1"/>
    <col min="7186" max="7186" width="15.28515625" style="3" customWidth="1"/>
    <col min="7187" max="7187" width="8" style="3" customWidth="1"/>
    <col min="7188" max="7423" width="11.42578125" style="3"/>
    <col min="7424" max="7424" width="5.5703125" style="3" customWidth="1"/>
    <col min="7425" max="7426" width="8" style="3" customWidth="1"/>
    <col min="7427" max="7427" width="7.5703125" style="3" customWidth="1"/>
    <col min="7428" max="7428" width="9.5703125" style="3" customWidth="1"/>
    <col min="7429" max="7429" width="8.85546875" style="3" customWidth="1"/>
    <col min="7430" max="7430" width="8" style="3" customWidth="1"/>
    <col min="7431" max="7437" width="8.85546875" style="3" customWidth="1"/>
    <col min="7438" max="7440" width="6.28515625" style="3" customWidth="1"/>
    <col min="7441" max="7441" width="18.85546875" style="3" customWidth="1"/>
    <col min="7442" max="7442" width="15.28515625" style="3" customWidth="1"/>
    <col min="7443" max="7443" width="8" style="3" customWidth="1"/>
    <col min="7444" max="7679" width="11.42578125" style="3"/>
    <col min="7680" max="7680" width="5.5703125" style="3" customWidth="1"/>
    <col min="7681" max="7682" width="8" style="3" customWidth="1"/>
    <col min="7683" max="7683" width="7.5703125" style="3" customWidth="1"/>
    <col min="7684" max="7684" width="9.5703125" style="3" customWidth="1"/>
    <col min="7685" max="7685" width="8.85546875" style="3" customWidth="1"/>
    <col min="7686" max="7686" width="8" style="3" customWidth="1"/>
    <col min="7687" max="7693" width="8.85546875" style="3" customWidth="1"/>
    <col min="7694" max="7696" width="6.28515625" style="3" customWidth="1"/>
    <col min="7697" max="7697" width="18.85546875" style="3" customWidth="1"/>
    <col min="7698" max="7698" width="15.28515625" style="3" customWidth="1"/>
    <col min="7699" max="7699" width="8" style="3" customWidth="1"/>
    <col min="7700" max="7935" width="11.42578125" style="3"/>
    <col min="7936" max="7936" width="5.5703125" style="3" customWidth="1"/>
    <col min="7937" max="7938" width="8" style="3" customWidth="1"/>
    <col min="7939" max="7939" width="7.5703125" style="3" customWidth="1"/>
    <col min="7940" max="7940" width="9.5703125" style="3" customWidth="1"/>
    <col min="7941" max="7941" width="8.85546875" style="3" customWidth="1"/>
    <col min="7942" max="7942" width="8" style="3" customWidth="1"/>
    <col min="7943" max="7949" width="8.85546875" style="3" customWidth="1"/>
    <col min="7950" max="7952" width="6.28515625" style="3" customWidth="1"/>
    <col min="7953" max="7953" width="18.85546875" style="3" customWidth="1"/>
    <col min="7954" max="7954" width="15.28515625" style="3" customWidth="1"/>
    <col min="7955" max="7955" width="8" style="3" customWidth="1"/>
    <col min="7956" max="8191" width="11.42578125" style="3"/>
    <col min="8192" max="8192" width="5.5703125" style="3" customWidth="1"/>
    <col min="8193" max="8194" width="8" style="3" customWidth="1"/>
    <col min="8195" max="8195" width="7.5703125" style="3" customWidth="1"/>
    <col min="8196" max="8196" width="9.5703125" style="3" customWidth="1"/>
    <col min="8197" max="8197" width="8.85546875" style="3" customWidth="1"/>
    <col min="8198" max="8198" width="8" style="3" customWidth="1"/>
    <col min="8199" max="8205" width="8.85546875" style="3" customWidth="1"/>
    <col min="8206" max="8208" width="6.28515625" style="3" customWidth="1"/>
    <col min="8209" max="8209" width="18.85546875" style="3" customWidth="1"/>
    <col min="8210" max="8210" width="15.28515625" style="3" customWidth="1"/>
    <col min="8211" max="8211" width="8" style="3" customWidth="1"/>
    <col min="8212" max="8447" width="11.42578125" style="3"/>
    <col min="8448" max="8448" width="5.5703125" style="3" customWidth="1"/>
    <col min="8449" max="8450" width="8" style="3" customWidth="1"/>
    <col min="8451" max="8451" width="7.5703125" style="3" customWidth="1"/>
    <col min="8452" max="8452" width="9.5703125" style="3" customWidth="1"/>
    <col min="8453" max="8453" width="8.85546875" style="3" customWidth="1"/>
    <col min="8454" max="8454" width="8" style="3" customWidth="1"/>
    <col min="8455" max="8461" width="8.85546875" style="3" customWidth="1"/>
    <col min="8462" max="8464" width="6.28515625" style="3" customWidth="1"/>
    <col min="8465" max="8465" width="18.85546875" style="3" customWidth="1"/>
    <col min="8466" max="8466" width="15.28515625" style="3" customWidth="1"/>
    <col min="8467" max="8467" width="8" style="3" customWidth="1"/>
    <col min="8468" max="8703" width="11.42578125" style="3"/>
    <col min="8704" max="8704" width="5.5703125" style="3" customWidth="1"/>
    <col min="8705" max="8706" width="8" style="3" customWidth="1"/>
    <col min="8707" max="8707" width="7.5703125" style="3" customWidth="1"/>
    <col min="8708" max="8708" width="9.5703125" style="3" customWidth="1"/>
    <col min="8709" max="8709" width="8.85546875" style="3" customWidth="1"/>
    <col min="8710" max="8710" width="8" style="3" customWidth="1"/>
    <col min="8711" max="8717" width="8.85546875" style="3" customWidth="1"/>
    <col min="8718" max="8720" width="6.28515625" style="3" customWidth="1"/>
    <col min="8721" max="8721" width="18.85546875" style="3" customWidth="1"/>
    <col min="8722" max="8722" width="15.28515625" style="3" customWidth="1"/>
    <col min="8723" max="8723" width="8" style="3" customWidth="1"/>
    <col min="8724" max="8959" width="11.42578125" style="3"/>
    <col min="8960" max="8960" width="5.5703125" style="3" customWidth="1"/>
    <col min="8961" max="8962" width="8" style="3" customWidth="1"/>
    <col min="8963" max="8963" width="7.5703125" style="3" customWidth="1"/>
    <col min="8964" max="8964" width="9.5703125" style="3" customWidth="1"/>
    <col min="8965" max="8965" width="8.85546875" style="3" customWidth="1"/>
    <col min="8966" max="8966" width="8" style="3" customWidth="1"/>
    <col min="8967" max="8973" width="8.85546875" style="3" customWidth="1"/>
    <col min="8974" max="8976" width="6.28515625" style="3" customWidth="1"/>
    <col min="8977" max="8977" width="18.85546875" style="3" customWidth="1"/>
    <col min="8978" max="8978" width="15.28515625" style="3" customWidth="1"/>
    <col min="8979" max="8979" width="8" style="3" customWidth="1"/>
    <col min="8980" max="9215" width="11.42578125" style="3"/>
    <col min="9216" max="9216" width="5.5703125" style="3" customWidth="1"/>
    <col min="9217" max="9218" width="8" style="3" customWidth="1"/>
    <col min="9219" max="9219" width="7.5703125" style="3" customWidth="1"/>
    <col min="9220" max="9220" width="9.5703125" style="3" customWidth="1"/>
    <col min="9221" max="9221" width="8.85546875" style="3" customWidth="1"/>
    <col min="9222" max="9222" width="8" style="3" customWidth="1"/>
    <col min="9223" max="9229" width="8.85546875" style="3" customWidth="1"/>
    <col min="9230" max="9232" width="6.28515625" style="3" customWidth="1"/>
    <col min="9233" max="9233" width="18.85546875" style="3" customWidth="1"/>
    <col min="9234" max="9234" width="15.28515625" style="3" customWidth="1"/>
    <col min="9235" max="9235" width="8" style="3" customWidth="1"/>
    <col min="9236" max="9471" width="11.42578125" style="3"/>
    <col min="9472" max="9472" width="5.5703125" style="3" customWidth="1"/>
    <col min="9473" max="9474" width="8" style="3" customWidth="1"/>
    <col min="9475" max="9475" width="7.5703125" style="3" customWidth="1"/>
    <col min="9476" max="9476" width="9.5703125" style="3" customWidth="1"/>
    <col min="9477" max="9477" width="8.85546875" style="3" customWidth="1"/>
    <col min="9478" max="9478" width="8" style="3" customWidth="1"/>
    <col min="9479" max="9485" width="8.85546875" style="3" customWidth="1"/>
    <col min="9486" max="9488" width="6.28515625" style="3" customWidth="1"/>
    <col min="9489" max="9489" width="18.85546875" style="3" customWidth="1"/>
    <col min="9490" max="9490" width="15.28515625" style="3" customWidth="1"/>
    <col min="9491" max="9491" width="8" style="3" customWidth="1"/>
    <col min="9492" max="9727" width="11.42578125" style="3"/>
    <col min="9728" max="9728" width="5.5703125" style="3" customWidth="1"/>
    <col min="9729" max="9730" width="8" style="3" customWidth="1"/>
    <col min="9731" max="9731" width="7.5703125" style="3" customWidth="1"/>
    <col min="9732" max="9732" width="9.5703125" style="3" customWidth="1"/>
    <col min="9733" max="9733" width="8.85546875" style="3" customWidth="1"/>
    <col min="9734" max="9734" width="8" style="3" customWidth="1"/>
    <col min="9735" max="9741" width="8.85546875" style="3" customWidth="1"/>
    <col min="9742" max="9744" width="6.28515625" style="3" customWidth="1"/>
    <col min="9745" max="9745" width="18.85546875" style="3" customWidth="1"/>
    <col min="9746" max="9746" width="15.28515625" style="3" customWidth="1"/>
    <col min="9747" max="9747" width="8" style="3" customWidth="1"/>
    <col min="9748" max="9983" width="11.42578125" style="3"/>
    <col min="9984" max="9984" width="5.5703125" style="3" customWidth="1"/>
    <col min="9985" max="9986" width="8" style="3" customWidth="1"/>
    <col min="9987" max="9987" width="7.5703125" style="3" customWidth="1"/>
    <col min="9988" max="9988" width="9.5703125" style="3" customWidth="1"/>
    <col min="9989" max="9989" width="8.85546875" style="3" customWidth="1"/>
    <col min="9990" max="9990" width="8" style="3" customWidth="1"/>
    <col min="9991" max="9997" width="8.85546875" style="3" customWidth="1"/>
    <col min="9998" max="10000" width="6.28515625" style="3" customWidth="1"/>
    <col min="10001" max="10001" width="18.85546875" style="3" customWidth="1"/>
    <col min="10002" max="10002" width="15.28515625" style="3" customWidth="1"/>
    <col min="10003" max="10003" width="8" style="3" customWidth="1"/>
    <col min="10004" max="10239" width="11.42578125" style="3"/>
    <col min="10240" max="10240" width="5.5703125" style="3" customWidth="1"/>
    <col min="10241" max="10242" width="8" style="3" customWidth="1"/>
    <col min="10243" max="10243" width="7.5703125" style="3" customWidth="1"/>
    <col min="10244" max="10244" width="9.5703125" style="3" customWidth="1"/>
    <col min="10245" max="10245" width="8.85546875" style="3" customWidth="1"/>
    <col min="10246" max="10246" width="8" style="3" customWidth="1"/>
    <col min="10247" max="10253" width="8.85546875" style="3" customWidth="1"/>
    <col min="10254" max="10256" width="6.28515625" style="3" customWidth="1"/>
    <col min="10257" max="10257" width="18.85546875" style="3" customWidth="1"/>
    <col min="10258" max="10258" width="15.28515625" style="3" customWidth="1"/>
    <col min="10259" max="10259" width="8" style="3" customWidth="1"/>
    <col min="10260" max="10495" width="11.42578125" style="3"/>
    <col min="10496" max="10496" width="5.5703125" style="3" customWidth="1"/>
    <col min="10497" max="10498" width="8" style="3" customWidth="1"/>
    <col min="10499" max="10499" width="7.5703125" style="3" customWidth="1"/>
    <col min="10500" max="10500" width="9.5703125" style="3" customWidth="1"/>
    <col min="10501" max="10501" width="8.85546875" style="3" customWidth="1"/>
    <col min="10502" max="10502" width="8" style="3" customWidth="1"/>
    <col min="10503" max="10509" width="8.85546875" style="3" customWidth="1"/>
    <col min="10510" max="10512" width="6.28515625" style="3" customWidth="1"/>
    <col min="10513" max="10513" width="18.85546875" style="3" customWidth="1"/>
    <col min="10514" max="10514" width="15.28515625" style="3" customWidth="1"/>
    <col min="10515" max="10515" width="8" style="3" customWidth="1"/>
    <col min="10516" max="10751" width="11.42578125" style="3"/>
    <col min="10752" max="10752" width="5.5703125" style="3" customWidth="1"/>
    <col min="10753" max="10754" width="8" style="3" customWidth="1"/>
    <col min="10755" max="10755" width="7.5703125" style="3" customWidth="1"/>
    <col min="10756" max="10756" width="9.5703125" style="3" customWidth="1"/>
    <col min="10757" max="10757" width="8.85546875" style="3" customWidth="1"/>
    <col min="10758" max="10758" width="8" style="3" customWidth="1"/>
    <col min="10759" max="10765" width="8.85546875" style="3" customWidth="1"/>
    <col min="10766" max="10768" width="6.28515625" style="3" customWidth="1"/>
    <col min="10769" max="10769" width="18.85546875" style="3" customWidth="1"/>
    <col min="10770" max="10770" width="15.28515625" style="3" customWidth="1"/>
    <col min="10771" max="10771" width="8" style="3" customWidth="1"/>
    <col min="10772" max="11007" width="11.42578125" style="3"/>
    <col min="11008" max="11008" width="5.5703125" style="3" customWidth="1"/>
    <col min="11009" max="11010" width="8" style="3" customWidth="1"/>
    <col min="11011" max="11011" width="7.5703125" style="3" customWidth="1"/>
    <col min="11012" max="11012" width="9.5703125" style="3" customWidth="1"/>
    <col min="11013" max="11013" width="8.85546875" style="3" customWidth="1"/>
    <col min="11014" max="11014" width="8" style="3" customWidth="1"/>
    <col min="11015" max="11021" width="8.85546875" style="3" customWidth="1"/>
    <col min="11022" max="11024" width="6.28515625" style="3" customWidth="1"/>
    <col min="11025" max="11025" width="18.85546875" style="3" customWidth="1"/>
    <col min="11026" max="11026" width="15.28515625" style="3" customWidth="1"/>
    <col min="11027" max="11027" width="8" style="3" customWidth="1"/>
    <col min="11028" max="11263" width="11.42578125" style="3"/>
    <col min="11264" max="11264" width="5.5703125" style="3" customWidth="1"/>
    <col min="11265" max="11266" width="8" style="3" customWidth="1"/>
    <col min="11267" max="11267" width="7.5703125" style="3" customWidth="1"/>
    <col min="11268" max="11268" width="9.5703125" style="3" customWidth="1"/>
    <col min="11269" max="11269" width="8.85546875" style="3" customWidth="1"/>
    <col min="11270" max="11270" width="8" style="3" customWidth="1"/>
    <col min="11271" max="11277" width="8.85546875" style="3" customWidth="1"/>
    <col min="11278" max="11280" width="6.28515625" style="3" customWidth="1"/>
    <col min="11281" max="11281" width="18.85546875" style="3" customWidth="1"/>
    <col min="11282" max="11282" width="15.28515625" style="3" customWidth="1"/>
    <col min="11283" max="11283" width="8" style="3" customWidth="1"/>
    <col min="11284" max="11519" width="11.42578125" style="3"/>
    <col min="11520" max="11520" width="5.5703125" style="3" customWidth="1"/>
    <col min="11521" max="11522" width="8" style="3" customWidth="1"/>
    <col min="11523" max="11523" width="7.5703125" style="3" customWidth="1"/>
    <col min="11524" max="11524" width="9.5703125" style="3" customWidth="1"/>
    <col min="11525" max="11525" width="8.85546875" style="3" customWidth="1"/>
    <col min="11526" max="11526" width="8" style="3" customWidth="1"/>
    <col min="11527" max="11533" width="8.85546875" style="3" customWidth="1"/>
    <col min="11534" max="11536" width="6.28515625" style="3" customWidth="1"/>
    <col min="11537" max="11537" width="18.85546875" style="3" customWidth="1"/>
    <col min="11538" max="11538" width="15.28515625" style="3" customWidth="1"/>
    <col min="11539" max="11539" width="8" style="3" customWidth="1"/>
    <col min="11540" max="11775" width="11.42578125" style="3"/>
    <col min="11776" max="11776" width="5.5703125" style="3" customWidth="1"/>
    <col min="11777" max="11778" width="8" style="3" customWidth="1"/>
    <col min="11779" max="11779" width="7.5703125" style="3" customWidth="1"/>
    <col min="11780" max="11780" width="9.5703125" style="3" customWidth="1"/>
    <col min="11781" max="11781" width="8.85546875" style="3" customWidth="1"/>
    <col min="11782" max="11782" width="8" style="3" customWidth="1"/>
    <col min="11783" max="11789" width="8.85546875" style="3" customWidth="1"/>
    <col min="11790" max="11792" width="6.28515625" style="3" customWidth="1"/>
    <col min="11793" max="11793" width="18.85546875" style="3" customWidth="1"/>
    <col min="11794" max="11794" width="15.28515625" style="3" customWidth="1"/>
    <col min="11795" max="11795" width="8" style="3" customWidth="1"/>
    <col min="11796" max="12031" width="11.42578125" style="3"/>
    <col min="12032" max="12032" width="5.5703125" style="3" customWidth="1"/>
    <col min="12033" max="12034" width="8" style="3" customWidth="1"/>
    <col min="12035" max="12035" width="7.5703125" style="3" customWidth="1"/>
    <col min="12036" max="12036" width="9.5703125" style="3" customWidth="1"/>
    <col min="12037" max="12037" width="8.85546875" style="3" customWidth="1"/>
    <col min="12038" max="12038" width="8" style="3" customWidth="1"/>
    <col min="12039" max="12045" width="8.85546875" style="3" customWidth="1"/>
    <col min="12046" max="12048" width="6.28515625" style="3" customWidth="1"/>
    <col min="12049" max="12049" width="18.85546875" style="3" customWidth="1"/>
    <col min="12050" max="12050" width="15.28515625" style="3" customWidth="1"/>
    <col min="12051" max="12051" width="8" style="3" customWidth="1"/>
    <col min="12052" max="12287" width="11.42578125" style="3"/>
    <col min="12288" max="12288" width="5.5703125" style="3" customWidth="1"/>
    <col min="12289" max="12290" width="8" style="3" customWidth="1"/>
    <col min="12291" max="12291" width="7.5703125" style="3" customWidth="1"/>
    <col min="12292" max="12292" width="9.5703125" style="3" customWidth="1"/>
    <col min="12293" max="12293" width="8.85546875" style="3" customWidth="1"/>
    <col min="12294" max="12294" width="8" style="3" customWidth="1"/>
    <col min="12295" max="12301" width="8.85546875" style="3" customWidth="1"/>
    <col min="12302" max="12304" width="6.28515625" style="3" customWidth="1"/>
    <col min="12305" max="12305" width="18.85546875" style="3" customWidth="1"/>
    <col min="12306" max="12306" width="15.28515625" style="3" customWidth="1"/>
    <col min="12307" max="12307" width="8" style="3" customWidth="1"/>
    <col min="12308" max="12543" width="11.42578125" style="3"/>
    <col min="12544" max="12544" width="5.5703125" style="3" customWidth="1"/>
    <col min="12545" max="12546" width="8" style="3" customWidth="1"/>
    <col min="12547" max="12547" width="7.5703125" style="3" customWidth="1"/>
    <col min="12548" max="12548" width="9.5703125" style="3" customWidth="1"/>
    <col min="12549" max="12549" width="8.85546875" style="3" customWidth="1"/>
    <col min="12550" max="12550" width="8" style="3" customWidth="1"/>
    <col min="12551" max="12557" width="8.85546875" style="3" customWidth="1"/>
    <col min="12558" max="12560" width="6.28515625" style="3" customWidth="1"/>
    <col min="12561" max="12561" width="18.85546875" style="3" customWidth="1"/>
    <col min="12562" max="12562" width="15.28515625" style="3" customWidth="1"/>
    <col min="12563" max="12563" width="8" style="3" customWidth="1"/>
    <col min="12564" max="12799" width="11.42578125" style="3"/>
    <col min="12800" max="12800" width="5.5703125" style="3" customWidth="1"/>
    <col min="12801" max="12802" width="8" style="3" customWidth="1"/>
    <col min="12803" max="12803" width="7.5703125" style="3" customWidth="1"/>
    <col min="12804" max="12804" width="9.5703125" style="3" customWidth="1"/>
    <col min="12805" max="12805" width="8.85546875" style="3" customWidth="1"/>
    <col min="12806" max="12806" width="8" style="3" customWidth="1"/>
    <col min="12807" max="12813" width="8.85546875" style="3" customWidth="1"/>
    <col min="12814" max="12816" width="6.28515625" style="3" customWidth="1"/>
    <col min="12817" max="12817" width="18.85546875" style="3" customWidth="1"/>
    <col min="12818" max="12818" width="15.28515625" style="3" customWidth="1"/>
    <col min="12819" max="12819" width="8" style="3" customWidth="1"/>
    <col min="12820" max="13055" width="11.42578125" style="3"/>
    <col min="13056" max="13056" width="5.5703125" style="3" customWidth="1"/>
    <col min="13057" max="13058" width="8" style="3" customWidth="1"/>
    <col min="13059" max="13059" width="7.5703125" style="3" customWidth="1"/>
    <col min="13060" max="13060" width="9.5703125" style="3" customWidth="1"/>
    <col min="13061" max="13061" width="8.85546875" style="3" customWidth="1"/>
    <col min="13062" max="13062" width="8" style="3" customWidth="1"/>
    <col min="13063" max="13069" width="8.85546875" style="3" customWidth="1"/>
    <col min="13070" max="13072" width="6.28515625" style="3" customWidth="1"/>
    <col min="13073" max="13073" width="18.85546875" style="3" customWidth="1"/>
    <col min="13074" max="13074" width="15.28515625" style="3" customWidth="1"/>
    <col min="13075" max="13075" width="8" style="3" customWidth="1"/>
    <col min="13076" max="13311" width="11.42578125" style="3"/>
    <col min="13312" max="13312" width="5.5703125" style="3" customWidth="1"/>
    <col min="13313" max="13314" width="8" style="3" customWidth="1"/>
    <col min="13315" max="13315" width="7.5703125" style="3" customWidth="1"/>
    <col min="13316" max="13316" width="9.5703125" style="3" customWidth="1"/>
    <col min="13317" max="13317" width="8.85546875" style="3" customWidth="1"/>
    <col min="13318" max="13318" width="8" style="3" customWidth="1"/>
    <col min="13319" max="13325" width="8.85546875" style="3" customWidth="1"/>
    <col min="13326" max="13328" width="6.28515625" style="3" customWidth="1"/>
    <col min="13329" max="13329" width="18.85546875" style="3" customWidth="1"/>
    <col min="13330" max="13330" width="15.28515625" style="3" customWidth="1"/>
    <col min="13331" max="13331" width="8" style="3" customWidth="1"/>
    <col min="13332" max="13567" width="11.42578125" style="3"/>
    <col min="13568" max="13568" width="5.5703125" style="3" customWidth="1"/>
    <col min="13569" max="13570" width="8" style="3" customWidth="1"/>
    <col min="13571" max="13571" width="7.5703125" style="3" customWidth="1"/>
    <col min="13572" max="13572" width="9.5703125" style="3" customWidth="1"/>
    <col min="13573" max="13573" width="8.85546875" style="3" customWidth="1"/>
    <col min="13574" max="13574" width="8" style="3" customWidth="1"/>
    <col min="13575" max="13581" width="8.85546875" style="3" customWidth="1"/>
    <col min="13582" max="13584" width="6.28515625" style="3" customWidth="1"/>
    <col min="13585" max="13585" width="18.85546875" style="3" customWidth="1"/>
    <col min="13586" max="13586" width="15.28515625" style="3" customWidth="1"/>
    <col min="13587" max="13587" width="8" style="3" customWidth="1"/>
    <col min="13588" max="13823" width="11.42578125" style="3"/>
    <col min="13824" max="13824" width="5.5703125" style="3" customWidth="1"/>
    <col min="13825" max="13826" width="8" style="3" customWidth="1"/>
    <col min="13827" max="13827" width="7.5703125" style="3" customWidth="1"/>
    <col min="13828" max="13828" width="9.5703125" style="3" customWidth="1"/>
    <col min="13829" max="13829" width="8.85546875" style="3" customWidth="1"/>
    <col min="13830" max="13830" width="8" style="3" customWidth="1"/>
    <col min="13831" max="13837" width="8.85546875" style="3" customWidth="1"/>
    <col min="13838" max="13840" width="6.28515625" style="3" customWidth="1"/>
    <col min="13841" max="13841" width="18.85546875" style="3" customWidth="1"/>
    <col min="13842" max="13842" width="15.28515625" style="3" customWidth="1"/>
    <col min="13843" max="13843" width="8" style="3" customWidth="1"/>
    <col min="13844" max="14079" width="11.42578125" style="3"/>
    <col min="14080" max="14080" width="5.5703125" style="3" customWidth="1"/>
    <col min="14081" max="14082" width="8" style="3" customWidth="1"/>
    <col min="14083" max="14083" width="7.5703125" style="3" customWidth="1"/>
    <col min="14084" max="14084" width="9.5703125" style="3" customWidth="1"/>
    <col min="14085" max="14085" width="8.85546875" style="3" customWidth="1"/>
    <col min="14086" max="14086" width="8" style="3" customWidth="1"/>
    <col min="14087" max="14093" width="8.85546875" style="3" customWidth="1"/>
    <col min="14094" max="14096" width="6.28515625" style="3" customWidth="1"/>
    <col min="14097" max="14097" width="18.85546875" style="3" customWidth="1"/>
    <col min="14098" max="14098" width="15.28515625" style="3" customWidth="1"/>
    <col min="14099" max="14099" width="8" style="3" customWidth="1"/>
    <col min="14100" max="14335" width="11.42578125" style="3"/>
    <col min="14336" max="14336" width="5.5703125" style="3" customWidth="1"/>
    <col min="14337" max="14338" width="8" style="3" customWidth="1"/>
    <col min="14339" max="14339" width="7.5703125" style="3" customWidth="1"/>
    <col min="14340" max="14340" width="9.5703125" style="3" customWidth="1"/>
    <col min="14341" max="14341" width="8.85546875" style="3" customWidth="1"/>
    <col min="14342" max="14342" width="8" style="3" customWidth="1"/>
    <col min="14343" max="14349" width="8.85546875" style="3" customWidth="1"/>
    <col min="14350" max="14352" width="6.28515625" style="3" customWidth="1"/>
    <col min="14353" max="14353" width="18.85546875" style="3" customWidth="1"/>
    <col min="14354" max="14354" width="15.28515625" style="3" customWidth="1"/>
    <col min="14355" max="14355" width="8" style="3" customWidth="1"/>
    <col min="14356" max="14591" width="11.42578125" style="3"/>
    <col min="14592" max="14592" width="5.5703125" style="3" customWidth="1"/>
    <col min="14593" max="14594" width="8" style="3" customWidth="1"/>
    <col min="14595" max="14595" width="7.5703125" style="3" customWidth="1"/>
    <col min="14596" max="14596" width="9.5703125" style="3" customWidth="1"/>
    <col min="14597" max="14597" width="8.85546875" style="3" customWidth="1"/>
    <col min="14598" max="14598" width="8" style="3" customWidth="1"/>
    <col min="14599" max="14605" width="8.85546875" style="3" customWidth="1"/>
    <col min="14606" max="14608" width="6.28515625" style="3" customWidth="1"/>
    <col min="14609" max="14609" width="18.85546875" style="3" customWidth="1"/>
    <col min="14610" max="14610" width="15.28515625" style="3" customWidth="1"/>
    <col min="14611" max="14611" width="8" style="3" customWidth="1"/>
    <col min="14612" max="14847" width="11.42578125" style="3"/>
    <col min="14848" max="14848" width="5.5703125" style="3" customWidth="1"/>
    <col min="14849" max="14850" width="8" style="3" customWidth="1"/>
    <col min="14851" max="14851" width="7.5703125" style="3" customWidth="1"/>
    <col min="14852" max="14852" width="9.5703125" style="3" customWidth="1"/>
    <col min="14853" max="14853" width="8.85546875" style="3" customWidth="1"/>
    <col min="14854" max="14854" width="8" style="3" customWidth="1"/>
    <col min="14855" max="14861" width="8.85546875" style="3" customWidth="1"/>
    <col min="14862" max="14864" width="6.28515625" style="3" customWidth="1"/>
    <col min="14865" max="14865" width="18.85546875" style="3" customWidth="1"/>
    <col min="14866" max="14866" width="15.28515625" style="3" customWidth="1"/>
    <col min="14867" max="14867" width="8" style="3" customWidth="1"/>
    <col min="14868" max="15103" width="11.42578125" style="3"/>
    <col min="15104" max="15104" width="5.5703125" style="3" customWidth="1"/>
    <col min="15105" max="15106" width="8" style="3" customWidth="1"/>
    <col min="15107" max="15107" width="7.5703125" style="3" customWidth="1"/>
    <col min="15108" max="15108" width="9.5703125" style="3" customWidth="1"/>
    <col min="15109" max="15109" width="8.85546875" style="3" customWidth="1"/>
    <col min="15110" max="15110" width="8" style="3" customWidth="1"/>
    <col min="15111" max="15117" width="8.85546875" style="3" customWidth="1"/>
    <col min="15118" max="15120" width="6.28515625" style="3" customWidth="1"/>
    <col min="15121" max="15121" width="18.85546875" style="3" customWidth="1"/>
    <col min="15122" max="15122" width="15.28515625" style="3" customWidth="1"/>
    <col min="15123" max="15123" width="8" style="3" customWidth="1"/>
    <col min="15124" max="15359" width="11.42578125" style="3"/>
    <col min="15360" max="15360" width="5.5703125" style="3" customWidth="1"/>
    <col min="15361" max="15362" width="8" style="3" customWidth="1"/>
    <col min="15363" max="15363" width="7.5703125" style="3" customWidth="1"/>
    <col min="15364" max="15364" width="9.5703125" style="3" customWidth="1"/>
    <col min="15365" max="15365" width="8.85546875" style="3" customWidth="1"/>
    <col min="15366" max="15366" width="8" style="3" customWidth="1"/>
    <col min="15367" max="15373" width="8.85546875" style="3" customWidth="1"/>
    <col min="15374" max="15376" width="6.28515625" style="3" customWidth="1"/>
    <col min="15377" max="15377" width="18.85546875" style="3" customWidth="1"/>
    <col min="15378" max="15378" width="15.28515625" style="3" customWidth="1"/>
    <col min="15379" max="15379" width="8" style="3" customWidth="1"/>
    <col min="15380" max="15615" width="11.42578125" style="3"/>
    <col min="15616" max="15616" width="5.5703125" style="3" customWidth="1"/>
    <col min="15617" max="15618" width="8" style="3" customWidth="1"/>
    <col min="15619" max="15619" width="7.5703125" style="3" customWidth="1"/>
    <col min="15620" max="15620" width="9.5703125" style="3" customWidth="1"/>
    <col min="15621" max="15621" width="8.85546875" style="3" customWidth="1"/>
    <col min="15622" max="15622" width="8" style="3" customWidth="1"/>
    <col min="15623" max="15629" width="8.85546875" style="3" customWidth="1"/>
    <col min="15630" max="15632" width="6.28515625" style="3" customWidth="1"/>
    <col min="15633" max="15633" width="18.85546875" style="3" customWidth="1"/>
    <col min="15634" max="15634" width="15.28515625" style="3" customWidth="1"/>
    <col min="15635" max="15635" width="8" style="3" customWidth="1"/>
    <col min="15636" max="15871" width="11.42578125" style="3"/>
    <col min="15872" max="15872" width="5.5703125" style="3" customWidth="1"/>
    <col min="15873" max="15874" width="8" style="3" customWidth="1"/>
    <col min="15875" max="15875" width="7.5703125" style="3" customWidth="1"/>
    <col min="15876" max="15876" width="9.5703125" style="3" customWidth="1"/>
    <col min="15877" max="15877" width="8.85546875" style="3" customWidth="1"/>
    <col min="15878" max="15878" width="8" style="3" customWidth="1"/>
    <col min="15879" max="15885" width="8.85546875" style="3" customWidth="1"/>
    <col min="15886" max="15888" width="6.28515625" style="3" customWidth="1"/>
    <col min="15889" max="15889" width="18.85546875" style="3" customWidth="1"/>
    <col min="15890" max="15890" width="15.28515625" style="3" customWidth="1"/>
    <col min="15891" max="15891" width="8" style="3" customWidth="1"/>
    <col min="15892" max="16127" width="11.42578125" style="3"/>
    <col min="16128" max="16128" width="5.5703125" style="3" customWidth="1"/>
    <col min="16129" max="16130" width="8" style="3" customWidth="1"/>
    <col min="16131" max="16131" width="7.5703125" style="3" customWidth="1"/>
    <col min="16132" max="16132" width="9.5703125" style="3" customWidth="1"/>
    <col min="16133" max="16133" width="8.85546875" style="3" customWidth="1"/>
    <col min="16134" max="16134" width="8" style="3" customWidth="1"/>
    <col min="16135" max="16141" width="8.85546875" style="3" customWidth="1"/>
    <col min="16142" max="16144" width="6.28515625" style="3" customWidth="1"/>
    <col min="16145" max="16145" width="18.85546875" style="3" customWidth="1"/>
    <col min="16146" max="16146" width="15.28515625" style="3" customWidth="1"/>
    <col min="16147" max="16147" width="8" style="3" customWidth="1"/>
    <col min="16148" max="16384" width="11.42578125" style="3"/>
  </cols>
  <sheetData>
    <row r="1" spans="1:18" ht="18" customHeight="1" x14ac:dyDescent="0.2">
      <c r="A1" s="176" t="s">
        <v>64</v>
      </c>
      <c r="B1" s="177"/>
      <c r="C1" s="177"/>
      <c r="D1" s="177"/>
      <c r="E1" s="177"/>
      <c r="F1" s="177"/>
      <c r="G1" s="177"/>
      <c r="H1" s="177"/>
      <c r="I1" s="177"/>
      <c r="J1" s="177"/>
      <c r="K1" s="177"/>
      <c r="L1" s="177"/>
      <c r="M1" s="177"/>
      <c r="N1" s="177"/>
      <c r="O1" s="177"/>
      <c r="P1" s="177"/>
      <c r="Q1" s="178"/>
    </row>
    <row r="2" spans="1:18" ht="12.75" customHeight="1" x14ac:dyDescent="0.2">
      <c r="A2" s="26"/>
      <c r="B2" s="26"/>
      <c r="C2" s="27"/>
      <c r="D2" s="27"/>
      <c r="E2" s="28"/>
      <c r="F2" s="28"/>
      <c r="G2" s="28"/>
      <c r="H2" s="28"/>
      <c r="I2" s="28"/>
      <c r="J2" s="28"/>
      <c r="K2" s="28"/>
      <c r="L2" s="28"/>
      <c r="M2" s="28"/>
      <c r="N2" s="28"/>
      <c r="O2" s="28"/>
      <c r="P2" s="28"/>
      <c r="Q2" s="28"/>
    </row>
    <row r="3" spans="1:18" ht="13.5" customHeight="1" x14ac:dyDescent="0.2">
      <c r="A3" s="175" t="s">
        <v>5</v>
      </c>
      <c r="B3" s="179"/>
      <c r="C3" s="179"/>
      <c r="D3" s="179"/>
      <c r="E3" s="179"/>
      <c r="F3" s="179"/>
      <c r="G3" s="179"/>
      <c r="H3" s="179"/>
      <c r="I3" s="179"/>
      <c r="J3" s="179"/>
      <c r="K3" s="179"/>
      <c r="L3" s="179"/>
      <c r="M3" s="179"/>
      <c r="N3" s="179"/>
      <c r="O3" s="179"/>
      <c r="P3" s="179"/>
      <c r="Q3" s="179"/>
      <c r="R3" s="4"/>
    </row>
    <row r="4" spans="1:18" ht="6.6" customHeight="1" x14ac:dyDescent="0.2">
      <c r="A4" s="141"/>
      <c r="B4" s="141"/>
      <c r="C4" s="141"/>
      <c r="D4" s="141"/>
      <c r="E4" s="141"/>
      <c r="F4" s="141"/>
      <c r="G4" s="141"/>
      <c r="H4" s="141"/>
      <c r="I4" s="141"/>
      <c r="J4" s="141"/>
      <c r="K4" s="141"/>
      <c r="L4" s="141"/>
      <c r="M4" s="141"/>
      <c r="N4" s="141"/>
      <c r="O4" s="141"/>
      <c r="P4" s="141"/>
      <c r="Q4" s="141"/>
      <c r="R4" s="4"/>
    </row>
    <row r="5" spans="1:18" ht="27.75" customHeight="1" x14ac:dyDescent="0.2">
      <c r="A5" s="174" t="s">
        <v>248</v>
      </c>
      <c r="B5" s="174"/>
      <c r="C5" s="174"/>
      <c r="D5" s="174"/>
      <c r="E5" s="174"/>
      <c r="F5" s="174"/>
      <c r="G5" s="174"/>
      <c r="H5" s="174"/>
      <c r="I5" s="174"/>
      <c r="J5" s="174"/>
      <c r="K5" s="174"/>
      <c r="L5" s="174"/>
      <c r="M5" s="174"/>
      <c r="N5" s="174"/>
      <c r="O5" s="174"/>
      <c r="P5" s="174"/>
      <c r="Q5" s="174"/>
      <c r="R5" s="4"/>
    </row>
    <row r="6" spans="1:18" ht="7.15" customHeight="1" x14ac:dyDescent="0.2">
      <c r="A6" s="141"/>
      <c r="B6" s="141"/>
      <c r="C6" s="141"/>
      <c r="D6" s="141"/>
      <c r="E6" s="141"/>
      <c r="F6" s="141"/>
      <c r="G6" s="141"/>
      <c r="H6" s="141"/>
      <c r="I6" s="141"/>
      <c r="J6" s="141"/>
      <c r="K6" s="141"/>
      <c r="L6" s="141"/>
      <c r="M6" s="141"/>
      <c r="N6" s="141"/>
      <c r="O6" s="141"/>
      <c r="P6" s="141"/>
      <c r="Q6" s="141"/>
      <c r="R6" s="4"/>
    </row>
    <row r="7" spans="1:18" ht="13.5" customHeight="1" x14ac:dyDescent="0.2">
      <c r="A7" s="174" t="s">
        <v>249</v>
      </c>
      <c r="B7" s="174"/>
      <c r="C7" s="174"/>
      <c r="D7" s="174"/>
      <c r="E7" s="174"/>
      <c r="F7" s="174"/>
      <c r="G7" s="174"/>
      <c r="H7" s="174"/>
      <c r="I7" s="174"/>
      <c r="J7" s="174"/>
      <c r="K7" s="174"/>
      <c r="L7" s="174"/>
      <c r="M7" s="174"/>
      <c r="N7" s="174"/>
      <c r="O7" s="174"/>
      <c r="P7" s="174"/>
      <c r="Q7" s="174"/>
      <c r="R7" s="4"/>
    </row>
    <row r="8" spans="1:18" ht="6.6" customHeight="1" x14ac:dyDescent="0.2">
      <c r="A8" s="174"/>
      <c r="B8" s="174"/>
      <c r="C8" s="174"/>
      <c r="D8" s="174"/>
      <c r="E8" s="174"/>
      <c r="F8" s="174"/>
      <c r="G8" s="174"/>
      <c r="H8" s="174"/>
      <c r="I8" s="174"/>
      <c r="J8" s="174"/>
      <c r="K8" s="174"/>
      <c r="L8" s="174"/>
      <c r="M8" s="174"/>
      <c r="N8" s="174"/>
      <c r="O8" s="174"/>
      <c r="P8" s="174"/>
      <c r="Q8" s="174"/>
      <c r="R8" s="4"/>
    </row>
    <row r="9" spans="1:18" ht="13.5" customHeight="1" x14ac:dyDescent="0.2">
      <c r="A9" s="174" t="s">
        <v>250</v>
      </c>
      <c r="B9" s="174"/>
      <c r="C9" s="174"/>
      <c r="D9" s="174"/>
      <c r="E9" s="174"/>
      <c r="F9" s="174"/>
      <c r="G9" s="174"/>
      <c r="H9" s="174"/>
      <c r="I9" s="174"/>
      <c r="J9" s="174"/>
      <c r="K9" s="174"/>
      <c r="L9" s="174"/>
      <c r="M9" s="174"/>
      <c r="N9" s="174"/>
      <c r="O9" s="174"/>
      <c r="P9" s="174"/>
      <c r="Q9" s="174"/>
      <c r="R9" s="4"/>
    </row>
    <row r="10" spans="1:18" ht="6.6" customHeight="1" x14ac:dyDescent="0.2">
      <c r="A10" s="174"/>
      <c r="B10" s="174"/>
      <c r="C10" s="174"/>
      <c r="D10" s="174"/>
      <c r="E10" s="174"/>
      <c r="F10" s="174"/>
      <c r="G10" s="174"/>
      <c r="H10" s="174"/>
      <c r="I10" s="174"/>
      <c r="J10" s="174"/>
      <c r="K10" s="174"/>
      <c r="L10" s="174"/>
      <c r="M10" s="174"/>
      <c r="N10" s="174"/>
      <c r="O10" s="174"/>
      <c r="P10" s="174"/>
      <c r="Q10" s="174"/>
      <c r="R10" s="4"/>
    </row>
    <row r="11" spans="1:18" ht="13.5" customHeight="1" x14ac:dyDescent="0.2">
      <c r="A11" s="174" t="s">
        <v>251</v>
      </c>
      <c r="B11" s="174"/>
      <c r="C11" s="174"/>
      <c r="D11" s="174"/>
      <c r="E11" s="174"/>
      <c r="F11" s="174"/>
      <c r="G11" s="174"/>
      <c r="H11" s="174"/>
      <c r="I11" s="174"/>
      <c r="J11" s="174"/>
      <c r="K11" s="174"/>
      <c r="L11" s="174"/>
      <c r="M11" s="174"/>
      <c r="N11" s="174"/>
      <c r="O11" s="174"/>
      <c r="P11" s="174"/>
      <c r="Q11" s="174"/>
      <c r="R11" s="4"/>
    </row>
    <row r="12" spans="1:18" ht="6.6" customHeight="1" x14ac:dyDescent="0.2">
      <c r="A12" s="174"/>
      <c r="B12" s="174"/>
      <c r="C12" s="174"/>
      <c r="D12" s="174"/>
      <c r="E12" s="174"/>
      <c r="F12" s="174"/>
      <c r="G12" s="174"/>
      <c r="H12" s="174"/>
      <c r="I12" s="174"/>
      <c r="J12" s="174"/>
      <c r="K12" s="174"/>
      <c r="L12" s="174"/>
      <c r="M12" s="174"/>
      <c r="N12" s="174"/>
      <c r="O12" s="174"/>
      <c r="P12" s="174"/>
      <c r="Q12" s="174"/>
      <c r="R12" s="4"/>
    </row>
    <row r="13" spans="1:18" ht="13.5" customHeight="1" x14ac:dyDescent="0.2">
      <c r="A13" s="174" t="s">
        <v>252</v>
      </c>
      <c r="B13" s="174"/>
      <c r="C13" s="174"/>
      <c r="D13" s="174"/>
      <c r="E13" s="174"/>
      <c r="F13" s="174"/>
      <c r="G13" s="174"/>
      <c r="H13" s="174"/>
      <c r="I13" s="174"/>
      <c r="J13" s="174"/>
      <c r="K13" s="174"/>
      <c r="L13" s="174"/>
      <c r="M13" s="174"/>
      <c r="N13" s="174"/>
      <c r="O13" s="174"/>
      <c r="P13" s="174"/>
      <c r="Q13" s="174"/>
      <c r="R13" s="4"/>
    </row>
    <row r="14" spans="1:18" ht="8.4499999999999993" customHeight="1" x14ac:dyDescent="0.2">
      <c r="A14" s="174"/>
      <c r="B14" s="174"/>
      <c r="C14" s="174"/>
      <c r="D14" s="174"/>
      <c r="E14" s="174"/>
      <c r="F14" s="174"/>
      <c r="G14" s="174"/>
      <c r="H14" s="174"/>
      <c r="I14" s="174"/>
      <c r="J14" s="174"/>
      <c r="K14" s="174"/>
      <c r="L14" s="174"/>
      <c r="M14" s="174"/>
      <c r="N14" s="174"/>
      <c r="O14" s="174"/>
      <c r="P14" s="174"/>
      <c r="Q14" s="174"/>
      <c r="R14" s="4"/>
    </row>
    <row r="15" spans="1:18" x14ac:dyDescent="0.2">
      <c r="A15" s="174" t="s">
        <v>253</v>
      </c>
      <c r="B15" s="174"/>
      <c r="C15" s="174"/>
      <c r="D15" s="174"/>
      <c r="E15" s="174"/>
      <c r="F15" s="174"/>
      <c r="G15" s="174"/>
      <c r="H15" s="174"/>
      <c r="I15" s="174"/>
      <c r="J15" s="174"/>
      <c r="K15" s="174"/>
      <c r="L15" s="174"/>
      <c r="M15" s="174"/>
      <c r="N15" s="174"/>
      <c r="O15" s="174"/>
      <c r="P15" s="174"/>
      <c r="Q15" s="174"/>
      <c r="R15" s="4"/>
    </row>
    <row r="16" spans="1:18" ht="6.6" customHeight="1" x14ac:dyDescent="0.2">
      <c r="A16" s="174"/>
      <c r="B16" s="174"/>
      <c r="C16" s="174"/>
      <c r="D16" s="174"/>
      <c r="E16" s="174"/>
      <c r="F16" s="174"/>
      <c r="G16" s="174"/>
      <c r="H16" s="174"/>
      <c r="I16" s="174"/>
      <c r="J16" s="174"/>
      <c r="K16" s="174"/>
      <c r="L16" s="174"/>
      <c r="M16" s="174"/>
      <c r="N16" s="174"/>
      <c r="O16" s="174"/>
      <c r="P16" s="174"/>
      <c r="Q16" s="174"/>
      <c r="R16" s="4"/>
    </row>
    <row r="17" spans="1:18" ht="31.5" customHeight="1" x14ac:dyDescent="0.2">
      <c r="A17" s="174" t="s">
        <v>254</v>
      </c>
      <c r="B17" s="174"/>
      <c r="C17" s="174"/>
      <c r="D17" s="174"/>
      <c r="E17" s="174"/>
      <c r="F17" s="174"/>
      <c r="G17" s="174"/>
      <c r="H17" s="174"/>
      <c r="I17" s="174"/>
      <c r="J17" s="174"/>
      <c r="K17" s="174"/>
      <c r="L17" s="174"/>
      <c r="M17" s="174"/>
      <c r="N17" s="174"/>
      <c r="O17" s="174"/>
      <c r="P17" s="174"/>
      <c r="Q17" s="174"/>
      <c r="R17" s="4"/>
    </row>
    <row r="18" spans="1:18" ht="31.5" customHeight="1" x14ac:dyDescent="0.2">
      <c r="A18" s="139" t="s">
        <v>255</v>
      </c>
      <c r="B18" s="138"/>
      <c r="C18" s="138"/>
      <c r="D18" s="138"/>
      <c r="E18" s="138"/>
      <c r="F18" s="138"/>
      <c r="G18" s="138"/>
      <c r="H18" s="138"/>
      <c r="I18" s="138"/>
      <c r="J18" s="138"/>
      <c r="K18" s="138"/>
      <c r="L18" s="138"/>
      <c r="M18" s="138"/>
      <c r="N18" s="138"/>
      <c r="O18" s="138"/>
      <c r="P18" s="138"/>
      <c r="Q18" s="138"/>
      <c r="R18" s="4"/>
    </row>
    <row r="19" spans="1:18" ht="31.5" customHeight="1" x14ac:dyDescent="0.2">
      <c r="A19" s="140" t="s">
        <v>256</v>
      </c>
      <c r="B19" s="140"/>
      <c r="C19" s="140"/>
      <c r="D19" s="140"/>
      <c r="E19" s="140"/>
      <c r="F19" s="140"/>
      <c r="G19" s="140"/>
      <c r="H19" s="140"/>
      <c r="I19" s="140"/>
      <c r="J19" s="140"/>
      <c r="K19" s="140"/>
      <c r="L19" s="140"/>
      <c r="M19" s="140"/>
      <c r="N19" s="140"/>
      <c r="O19" s="140"/>
      <c r="P19" s="140"/>
      <c r="Q19" s="140"/>
      <c r="R19" s="4"/>
    </row>
    <row r="20" spans="1:18" ht="31.5" customHeight="1" x14ac:dyDescent="0.2">
      <c r="A20" s="141" t="s">
        <v>257</v>
      </c>
      <c r="B20" s="142"/>
      <c r="C20" s="142"/>
      <c r="D20" s="142"/>
      <c r="E20" s="142"/>
      <c r="F20" s="142"/>
      <c r="G20" s="142"/>
      <c r="H20" s="142"/>
      <c r="I20" s="142"/>
      <c r="J20" s="142"/>
      <c r="K20" s="142"/>
      <c r="L20" s="142"/>
      <c r="M20" s="142"/>
      <c r="N20" s="142"/>
      <c r="O20" s="142"/>
      <c r="P20" s="142"/>
      <c r="Q20" s="142"/>
      <c r="R20" s="4"/>
    </row>
    <row r="21" spans="1:18" ht="31.5" customHeight="1" x14ac:dyDescent="0.2">
      <c r="A21" s="141" t="s">
        <v>258</v>
      </c>
      <c r="B21" s="141"/>
      <c r="C21" s="141"/>
      <c r="D21" s="141"/>
      <c r="E21" s="141"/>
      <c r="F21" s="141"/>
      <c r="G21" s="141"/>
      <c r="H21" s="141"/>
      <c r="I21" s="141"/>
      <c r="J21" s="141"/>
      <c r="K21" s="141"/>
      <c r="L21" s="141"/>
      <c r="M21" s="141"/>
      <c r="N21" s="141"/>
      <c r="O21" s="141"/>
      <c r="P21" s="141"/>
      <c r="Q21" s="141"/>
      <c r="R21" s="4"/>
    </row>
    <row r="22" spans="1:18" ht="31.5" customHeight="1" x14ac:dyDescent="0.2">
      <c r="A22" s="141" t="s">
        <v>259</v>
      </c>
      <c r="B22" s="141"/>
      <c r="C22" s="141"/>
      <c r="D22" s="141"/>
      <c r="E22" s="141"/>
      <c r="F22" s="141"/>
      <c r="G22" s="141"/>
      <c r="H22" s="141"/>
      <c r="I22" s="141"/>
      <c r="J22" s="141"/>
      <c r="K22" s="141"/>
      <c r="L22" s="141"/>
      <c r="M22" s="141"/>
      <c r="N22" s="141"/>
      <c r="O22" s="141"/>
      <c r="P22" s="141"/>
      <c r="Q22" s="141"/>
      <c r="R22" s="4"/>
    </row>
    <row r="23" spans="1:18" ht="24" customHeight="1" x14ac:dyDescent="0.2">
      <c r="A23" s="140" t="s">
        <v>260</v>
      </c>
      <c r="B23" s="140"/>
      <c r="C23" s="140"/>
      <c r="D23" s="140"/>
      <c r="E23" s="140"/>
      <c r="F23" s="140"/>
      <c r="G23" s="140"/>
      <c r="H23" s="140"/>
      <c r="I23" s="140"/>
      <c r="J23" s="140"/>
      <c r="K23" s="140"/>
      <c r="L23" s="140"/>
      <c r="M23" s="140"/>
      <c r="N23" s="140"/>
      <c r="O23" s="140"/>
      <c r="P23" s="140"/>
      <c r="Q23" s="140"/>
      <c r="R23" s="4"/>
    </row>
    <row r="24" spans="1:18" ht="31.5" customHeight="1" x14ac:dyDescent="0.2">
      <c r="A24" s="139" t="s">
        <v>261</v>
      </c>
      <c r="B24" s="139"/>
      <c r="C24" s="139"/>
      <c r="D24" s="139"/>
      <c r="E24" s="139"/>
      <c r="F24" s="139"/>
      <c r="G24" s="139"/>
      <c r="H24" s="139"/>
      <c r="I24" s="139"/>
      <c r="J24" s="139"/>
      <c r="K24" s="139"/>
      <c r="L24" s="139"/>
      <c r="M24" s="139"/>
      <c r="N24" s="139"/>
      <c r="O24" s="139"/>
      <c r="P24" s="139"/>
      <c r="Q24" s="139"/>
      <c r="R24" s="4"/>
    </row>
    <row r="25" spans="1:18" ht="19.5" customHeight="1" x14ac:dyDescent="0.2">
      <c r="A25" s="29" t="s">
        <v>262</v>
      </c>
      <c r="B25" s="29"/>
      <c r="C25" s="29"/>
      <c r="D25" s="29"/>
      <c r="E25" s="29"/>
      <c r="F25" s="29"/>
      <c r="G25" s="29"/>
      <c r="H25" s="29"/>
      <c r="I25" s="29"/>
      <c r="J25" s="29"/>
      <c r="K25" s="29"/>
      <c r="L25" s="29"/>
      <c r="M25" s="29"/>
      <c r="N25" s="29"/>
      <c r="O25" s="29"/>
      <c r="P25" s="29"/>
      <c r="Q25" s="29"/>
      <c r="R25" s="4"/>
    </row>
    <row r="26" spans="1:18" ht="23.25" customHeight="1" x14ac:dyDescent="0.2">
      <c r="A26" s="138" t="s">
        <v>263</v>
      </c>
      <c r="B26" s="138"/>
      <c r="C26" s="138"/>
      <c r="D26" s="138"/>
      <c r="E26" s="138"/>
      <c r="F26" s="138"/>
      <c r="G26" s="138"/>
      <c r="H26" s="138"/>
      <c r="I26" s="138"/>
      <c r="J26" s="138"/>
      <c r="K26" s="138"/>
      <c r="L26" s="138"/>
      <c r="M26" s="138"/>
      <c r="N26" s="138"/>
      <c r="O26" s="138"/>
      <c r="P26" s="138"/>
      <c r="Q26" s="138"/>
      <c r="R26" s="4"/>
    </row>
    <row r="27" spans="1:18" ht="22.5" customHeight="1" x14ac:dyDescent="0.2">
      <c r="A27" s="138" t="s">
        <v>264</v>
      </c>
      <c r="B27" s="138"/>
      <c r="C27" s="138"/>
      <c r="D27" s="138"/>
      <c r="E27" s="138"/>
      <c r="F27" s="138"/>
      <c r="G27" s="138"/>
      <c r="H27" s="138"/>
      <c r="I27" s="138"/>
      <c r="J27" s="138"/>
      <c r="K27" s="138"/>
      <c r="L27" s="138"/>
      <c r="M27" s="138"/>
      <c r="N27" s="138"/>
      <c r="O27" s="138"/>
      <c r="P27" s="138"/>
      <c r="Q27" s="138"/>
      <c r="R27" s="4"/>
    </row>
    <row r="28" spans="1:18" ht="22.5" customHeight="1" x14ac:dyDescent="0.2">
      <c r="A28" s="138" t="s">
        <v>265</v>
      </c>
      <c r="B28" s="138"/>
      <c r="C28" s="138"/>
      <c r="D28" s="138"/>
      <c r="E28" s="138"/>
      <c r="F28" s="138"/>
      <c r="G28" s="138"/>
      <c r="H28" s="138"/>
      <c r="I28" s="138"/>
      <c r="J28" s="138"/>
      <c r="K28" s="138"/>
      <c r="L28" s="138"/>
      <c r="M28" s="138"/>
      <c r="N28" s="138"/>
      <c r="O28" s="138"/>
      <c r="P28" s="138"/>
      <c r="Q28" s="138"/>
      <c r="R28" s="4"/>
    </row>
    <row r="29" spans="1:18" ht="21.75" customHeight="1" x14ac:dyDescent="0.2">
      <c r="A29" s="138" t="s">
        <v>266</v>
      </c>
      <c r="B29" s="138"/>
      <c r="C29" s="138"/>
      <c r="D29" s="138"/>
      <c r="E29" s="138"/>
      <c r="F29" s="138"/>
      <c r="G29" s="138"/>
      <c r="H29" s="138"/>
      <c r="I29" s="138"/>
      <c r="J29" s="138"/>
      <c r="K29" s="138"/>
      <c r="L29" s="138"/>
      <c r="M29" s="138"/>
      <c r="N29" s="138"/>
      <c r="O29" s="138"/>
      <c r="P29" s="138"/>
      <c r="Q29" s="138"/>
      <c r="R29" s="4"/>
    </row>
    <row r="30" spans="1:18" ht="21.75" customHeight="1" x14ac:dyDescent="0.2">
      <c r="A30" s="138" t="s">
        <v>267</v>
      </c>
      <c r="B30" s="138"/>
      <c r="C30" s="138"/>
      <c r="D30" s="138"/>
      <c r="E30" s="138"/>
      <c r="F30" s="138"/>
      <c r="G30" s="138"/>
      <c r="H30" s="138"/>
      <c r="I30" s="138"/>
      <c r="J30" s="138"/>
      <c r="K30" s="138"/>
      <c r="L30" s="138"/>
      <c r="M30" s="138"/>
      <c r="N30" s="138"/>
      <c r="O30" s="138"/>
      <c r="P30" s="138"/>
      <c r="Q30" s="138"/>
      <c r="R30" s="4"/>
    </row>
    <row r="31" spans="1:18" ht="18" customHeight="1" x14ac:dyDescent="0.2">
      <c r="A31" s="138" t="s">
        <v>268</v>
      </c>
      <c r="B31" s="138"/>
      <c r="C31" s="138"/>
      <c r="D31" s="138"/>
      <c r="E31" s="138"/>
      <c r="F31" s="138"/>
      <c r="G31" s="138"/>
      <c r="H31" s="138"/>
      <c r="I31" s="138"/>
      <c r="J31" s="138"/>
      <c r="K31" s="138"/>
      <c r="L31" s="138"/>
      <c r="M31" s="138"/>
      <c r="N31" s="138"/>
      <c r="O31" s="138"/>
      <c r="P31" s="138"/>
      <c r="Q31" s="138"/>
      <c r="R31" s="4"/>
    </row>
    <row r="32" spans="1:18" ht="28.9" customHeight="1" x14ac:dyDescent="0.2">
      <c r="A32" s="139" t="s">
        <v>269</v>
      </c>
      <c r="B32" s="139"/>
      <c r="C32" s="139"/>
      <c r="D32" s="139"/>
      <c r="E32" s="139"/>
      <c r="F32" s="139"/>
      <c r="G32" s="139"/>
      <c r="H32" s="139"/>
      <c r="I32" s="139"/>
      <c r="J32" s="139"/>
      <c r="K32" s="139"/>
      <c r="L32" s="139"/>
      <c r="M32" s="139"/>
      <c r="N32" s="139"/>
      <c r="O32" s="139"/>
      <c r="P32" s="139"/>
      <c r="Q32" s="139"/>
      <c r="R32" s="4"/>
    </row>
    <row r="33" spans="1:17" ht="21" customHeight="1" x14ac:dyDescent="0.2">
      <c r="A33" s="138" t="s">
        <v>270</v>
      </c>
      <c r="B33" s="138"/>
      <c r="C33" s="138"/>
      <c r="D33" s="138"/>
      <c r="E33" s="138"/>
      <c r="F33" s="138"/>
      <c r="G33" s="138"/>
      <c r="H33" s="138"/>
      <c r="I33" s="138"/>
      <c r="J33" s="138"/>
      <c r="K33" s="138"/>
      <c r="L33" s="138"/>
      <c r="M33" s="138"/>
      <c r="N33" s="138"/>
      <c r="O33" s="138"/>
      <c r="P33" s="138"/>
      <c r="Q33" s="138"/>
    </row>
    <row r="34" spans="1:17" ht="29.25" customHeight="1" x14ac:dyDescent="0.2">
      <c r="A34" s="139" t="s">
        <v>271</v>
      </c>
      <c r="B34" s="139"/>
      <c r="C34" s="139"/>
      <c r="D34" s="139"/>
      <c r="E34" s="139"/>
      <c r="F34" s="139"/>
      <c r="G34" s="139"/>
      <c r="H34" s="139"/>
      <c r="I34" s="139"/>
      <c r="J34" s="139"/>
      <c r="K34" s="139"/>
      <c r="L34" s="139"/>
      <c r="M34" s="139"/>
      <c r="N34" s="139"/>
      <c r="O34" s="139"/>
      <c r="P34" s="139"/>
      <c r="Q34" s="139"/>
    </row>
    <row r="35" spans="1:17" ht="7.15" customHeight="1" x14ac:dyDescent="0.2">
      <c r="A35" s="142"/>
      <c r="B35" s="142"/>
      <c r="C35" s="142"/>
      <c r="D35" s="142"/>
      <c r="E35" s="142"/>
      <c r="F35" s="142"/>
      <c r="G35" s="142"/>
      <c r="H35" s="142"/>
      <c r="I35" s="142"/>
      <c r="J35" s="142"/>
      <c r="K35" s="142"/>
      <c r="L35" s="142"/>
      <c r="M35" s="142"/>
      <c r="N35" s="142"/>
      <c r="O35" s="142"/>
      <c r="P35" s="142"/>
      <c r="Q35" s="142"/>
    </row>
    <row r="36" spans="1:17" ht="37.5" customHeight="1" x14ac:dyDescent="0.2">
      <c r="A36" s="174" t="s">
        <v>272</v>
      </c>
      <c r="B36" s="174"/>
      <c r="C36" s="174"/>
      <c r="D36" s="174"/>
      <c r="E36" s="174"/>
      <c r="F36" s="174"/>
      <c r="G36" s="174"/>
      <c r="H36" s="174"/>
      <c r="I36" s="174"/>
      <c r="J36" s="174"/>
      <c r="K36" s="174"/>
      <c r="L36" s="174"/>
      <c r="M36" s="174"/>
      <c r="N36" s="174"/>
      <c r="O36" s="174"/>
      <c r="P36" s="174"/>
      <c r="Q36" s="174"/>
    </row>
    <row r="37" spans="1:17" ht="6" customHeight="1" x14ac:dyDescent="0.2">
      <c r="A37" s="141"/>
      <c r="B37" s="141"/>
      <c r="C37" s="141"/>
      <c r="D37" s="141"/>
      <c r="E37" s="141"/>
      <c r="F37" s="141"/>
      <c r="G37" s="141"/>
      <c r="H37" s="141"/>
      <c r="I37" s="141"/>
      <c r="J37" s="141"/>
      <c r="K37" s="141"/>
      <c r="L37" s="141"/>
      <c r="M37" s="141"/>
      <c r="N37" s="141"/>
      <c r="O37" s="141"/>
      <c r="P37" s="141"/>
      <c r="Q37" s="141"/>
    </row>
    <row r="38" spans="1:17" ht="27.6" customHeight="1" x14ac:dyDescent="0.2">
      <c r="A38" s="174" t="s">
        <v>273</v>
      </c>
      <c r="B38" s="174"/>
      <c r="C38" s="174"/>
      <c r="D38" s="174"/>
      <c r="E38" s="174"/>
      <c r="F38" s="174"/>
      <c r="G38" s="174"/>
      <c r="H38" s="174"/>
      <c r="I38" s="174"/>
      <c r="J38" s="174"/>
      <c r="K38" s="174"/>
      <c r="L38" s="174"/>
      <c r="M38" s="174"/>
      <c r="N38" s="174"/>
      <c r="O38" s="174"/>
      <c r="P38" s="174"/>
      <c r="Q38" s="174"/>
    </row>
    <row r="39" spans="1:17" ht="7.15" customHeight="1" x14ac:dyDescent="0.2">
      <c r="A39" s="142"/>
      <c r="B39" s="142"/>
      <c r="C39" s="142"/>
      <c r="D39" s="142"/>
      <c r="E39" s="142"/>
      <c r="F39" s="142"/>
      <c r="G39" s="142"/>
      <c r="H39" s="142"/>
      <c r="I39" s="142"/>
      <c r="J39" s="142"/>
      <c r="K39" s="142"/>
      <c r="L39" s="142"/>
      <c r="M39" s="142"/>
      <c r="N39" s="142"/>
      <c r="O39" s="142"/>
      <c r="P39" s="142"/>
      <c r="Q39" s="142"/>
    </row>
    <row r="40" spans="1:17" x14ac:dyDescent="0.2">
      <c r="A40" s="174" t="s">
        <v>274</v>
      </c>
      <c r="B40" s="174"/>
      <c r="C40" s="174"/>
      <c r="D40" s="174"/>
      <c r="E40" s="174"/>
      <c r="F40" s="174"/>
      <c r="G40" s="174"/>
      <c r="H40" s="174"/>
      <c r="I40" s="174"/>
      <c r="J40" s="174"/>
      <c r="K40" s="174"/>
      <c r="L40" s="174"/>
      <c r="M40" s="174"/>
      <c r="N40" s="174"/>
      <c r="O40" s="174"/>
      <c r="P40" s="174"/>
      <c r="Q40" s="174"/>
    </row>
    <row r="41" spans="1:17" ht="10.15" customHeight="1" x14ac:dyDescent="0.2">
      <c r="A41" s="141"/>
      <c r="B41" s="141"/>
      <c r="C41" s="141"/>
      <c r="D41" s="141"/>
      <c r="E41" s="141"/>
      <c r="F41" s="141"/>
      <c r="G41" s="141"/>
      <c r="H41" s="141"/>
      <c r="I41" s="141"/>
      <c r="J41" s="141"/>
      <c r="K41" s="141"/>
      <c r="L41" s="141"/>
      <c r="M41" s="141"/>
      <c r="N41" s="141"/>
      <c r="O41" s="141"/>
      <c r="P41" s="141"/>
      <c r="Q41" s="141"/>
    </row>
    <row r="42" spans="1:17" ht="13.5" customHeight="1" x14ac:dyDescent="0.2">
      <c r="A42" s="175" t="s">
        <v>65</v>
      </c>
      <c r="B42" s="175"/>
      <c r="C42" s="175"/>
      <c r="D42" s="175"/>
      <c r="E42" s="175"/>
      <c r="F42" s="175"/>
      <c r="G42" s="175"/>
      <c r="H42" s="175"/>
      <c r="I42" s="175"/>
      <c r="J42" s="175"/>
      <c r="K42" s="175"/>
      <c r="L42" s="175"/>
      <c r="M42" s="175"/>
      <c r="N42" s="175"/>
      <c r="O42" s="175"/>
      <c r="P42" s="175"/>
      <c r="Q42" s="175"/>
    </row>
    <row r="43" spans="1:17" ht="28.15" customHeight="1" x14ac:dyDescent="0.2">
      <c r="A43" s="141" t="s">
        <v>66</v>
      </c>
      <c r="B43" s="141"/>
      <c r="C43" s="141"/>
      <c r="D43" s="141"/>
      <c r="E43" s="141"/>
      <c r="F43" s="141"/>
      <c r="G43" s="141"/>
      <c r="H43" s="141"/>
      <c r="I43" s="141"/>
      <c r="J43" s="141"/>
      <c r="K43" s="141"/>
      <c r="L43" s="141"/>
      <c r="M43" s="141"/>
      <c r="N43" s="141"/>
      <c r="O43" s="141"/>
      <c r="P43" s="141"/>
      <c r="Q43" s="141"/>
    </row>
    <row r="44" spans="1:17" ht="14.25" customHeight="1" x14ac:dyDescent="0.2">
      <c r="A44" s="141"/>
      <c r="B44" s="141"/>
      <c r="C44" s="141"/>
      <c r="D44" s="141"/>
      <c r="E44" s="141"/>
      <c r="F44" s="141"/>
      <c r="G44" s="141"/>
      <c r="H44" s="141"/>
      <c r="I44" s="141"/>
      <c r="J44" s="141"/>
      <c r="K44" s="141"/>
      <c r="L44" s="141"/>
      <c r="M44" s="141"/>
      <c r="N44" s="141"/>
      <c r="O44" s="141"/>
      <c r="P44" s="141"/>
      <c r="Q44" s="141"/>
    </row>
    <row r="45" spans="1:17" ht="14.25" customHeight="1" x14ac:dyDescent="0.2">
      <c r="A45" s="141"/>
      <c r="B45" s="141"/>
      <c r="C45" s="141"/>
      <c r="D45" s="141"/>
      <c r="E45" s="141"/>
      <c r="F45" s="141"/>
      <c r="G45" s="141"/>
      <c r="H45" s="141"/>
      <c r="I45" s="141"/>
      <c r="J45" s="141"/>
      <c r="K45" s="141"/>
      <c r="L45" s="141"/>
      <c r="M45" s="141"/>
      <c r="N45" s="141"/>
      <c r="O45" s="141"/>
      <c r="P45" s="141"/>
      <c r="Q45" s="141"/>
    </row>
    <row r="46" spans="1:17" ht="14.25" customHeight="1" x14ac:dyDescent="0.2">
      <c r="A46" s="141"/>
      <c r="B46" s="141"/>
      <c r="C46" s="141"/>
      <c r="D46" s="141"/>
      <c r="E46" s="141"/>
      <c r="F46" s="141"/>
      <c r="G46" s="141"/>
      <c r="H46" s="141"/>
      <c r="I46" s="141"/>
      <c r="J46" s="141"/>
      <c r="K46" s="141"/>
      <c r="L46" s="141"/>
      <c r="M46" s="141"/>
      <c r="N46" s="141"/>
      <c r="O46" s="141"/>
      <c r="P46" s="141"/>
      <c r="Q46" s="141"/>
    </row>
    <row r="47" spans="1:17" ht="5.45" customHeight="1" x14ac:dyDescent="0.2">
      <c r="A47" s="141"/>
      <c r="B47" s="141"/>
      <c r="C47" s="141"/>
      <c r="D47" s="141"/>
      <c r="E47" s="141"/>
      <c r="F47" s="141"/>
      <c r="G47" s="141"/>
      <c r="H47" s="141"/>
      <c r="I47" s="141"/>
      <c r="J47" s="141"/>
      <c r="K47" s="141"/>
      <c r="L47" s="141"/>
      <c r="M47" s="141"/>
      <c r="N47" s="141"/>
      <c r="O47" s="141"/>
      <c r="P47" s="141"/>
      <c r="Q47" s="141"/>
    </row>
    <row r="48" spans="1:17" ht="13.5" customHeight="1" x14ac:dyDescent="0.2">
      <c r="A48" s="30" t="s">
        <v>275</v>
      </c>
      <c r="B48" s="31"/>
      <c r="C48" s="31"/>
      <c r="D48" s="31"/>
      <c r="E48" s="31"/>
      <c r="F48" s="31"/>
      <c r="G48" s="31"/>
      <c r="H48" s="31"/>
      <c r="I48" s="31"/>
      <c r="J48" s="31"/>
      <c r="K48" s="31"/>
      <c r="L48" s="31"/>
      <c r="M48" s="31"/>
      <c r="N48" s="31"/>
      <c r="O48" s="31"/>
      <c r="P48" s="31"/>
      <c r="Q48" s="32"/>
    </row>
    <row r="49" spans="1:17" ht="8.25" customHeight="1" x14ac:dyDescent="0.2">
      <c r="A49" s="141"/>
      <c r="B49" s="141"/>
      <c r="C49" s="141"/>
      <c r="D49" s="141"/>
      <c r="E49" s="141"/>
      <c r="F49" s="141"/>
      <c r="G49" s="141"/>
      <c r="H49" s="141"/>
      <c r="I49" s="141"/>
      <c r="J49" s="141"/>
      <c r="K49" s="141"/>
      <c r="L49" s="141"/>
      <c r="M49" s="141"/>
      <c r="N49" s="141"/>
      <c r="O49" s="141"/>
      <c r="P49" s="141"/>
      <c r="Q49" s="141"/>
    </row>
    <row r="50" spans="1:17" ht="13.5" customHeight="1" x14ac:dyDescent="0.2">
      <c r="A50" s="31"/>
      <c r="B50" s="31"/>
      <c r="C50" s="170" t="s">
        <v>67</v>
      </c>
      <c r="D50" s="171"/>
      <c r="E50" s="171"/>
      <c r="F50" s="171"/>
      <c r="G50" s="171"/>
      <c r="H50" s="171"/>
      <c r="I50" s="171"/>
      <c r="J50" s="171"/>
      <c r="K50" s="171"/>
      <c r="L50" s="171"/>
      <c r="M50" s="171"/>
      <c r="N50" s="172"/>
      <c r="O50" s="31"/>
      <c r="P50" s="31"/>
      <c r="Q50" s="32"/>
    </row>
    <row r="51" spans="1:17" ht="13.5" customHeight="1" x14ac:dyDescent="0.2">
      <c r="A51" s="31"/>
      <c r="B51" s="31"/>
      <c r="C51" s="150" t="s">
        <v>6</v>
      </c>
      <c r="D51" s="150"/>
      <c r="E51" s="150" t="s">
        <v>7</v>
      </c>
      <c r="F51" s="150"/>
      <c r="G51" s="150" t="s">
        <v>3</v>
      </c>
      <c r="H51" s="150"/>
      <c r="I51" s="150"/>
      <c r="J51" s="150"/>
      <c r="K51" s="150"/>
      <c r="L51" s="150" t="s">
        <v>68</v>
      </c>
      <c r="M51" s="150"/>
      <c r="N51" s="150"/>
      <c r="O51" s="31"/>
      <c r="P51" s="31"/>
      <c r="Q51" s="32"/>
    </row>
    <row r="52" spans="1:17" ht="24.75" customHeight="1" x14ac:dyDescent="0.2">
      <c r="A52" s="31"/>
      <c r="B52" s="31"/>
      <c r="C52" s="151">
        <v>5</v>
      </c>
      <c r="D52" s="151"/>
      <c r="E52" s="151" t="s">
        <v>8</v>
      </c>
      <c r="F52" s="151"/>
      <c r="G52" s="173" t="s">
        <v>9</v>
      </c>
      <c r="H52" s="173"/>
      <c r="I52" s="173"/>
      <c r="J52" s="173"/>
      <c r="K52" s="173"/>
      <c r="L52" s="173" t="s">
        <v>69</v>
      </c>
      <c r="M52" s="173"/>
      <c r="N52" s="173"/>
      <c r="O52" s="31"/>
      <c r="P52" s="31"/>
      <c r="Q52" s="32"/>
    </row>
    <row r="53" spans="1:17" ht="24.75" customHeight="1" x14ac:dyDescent="0.2">
      <c r="A53" s="31"/>
      <c r="B53" s="31"/>
      <c r="C53" s="151">
        <v>4</v>
      </c>
      <c r="D53" s="151"/>
      <c r="E53" s="151" t="s">
        <v>70</v>
      </c>
      <c r="F53" s="151"/>
      <c r="G53" s="173" t="s">
        <v>276</v>
      </c>
      <c r="H53" s="173"/>
      <c r="I53" s="173"/>
      <c r="J53" s="173"/>
      <c r="K53" s="173"/>
      <c r="L53" s="173" t="s">
        <v>71</v>
      </c>
      <c r="M53" s="173"/>
      <c r="N53" s="173"/>
      <c r="O53" s="31"/>
      <c r="P53" s="31"/>
      <c r="Q53" s="32"/>
    </row>
    <row r="54" spans="1:17" ht="24.75" customHeight="1" x14ac:dyDescent="0.2">
      <c r="A54" s="31"/>
      <c r="B54" s="31"/>
      <c r="C54" s="151">
        <v>3</v>
      </c>
      <c r="D54" s="151"/>
      <c r="E54" s="151" t="s">
        <v>10</v>
      </c>
      <c r="F54" s="151"/>
      <c r="G54" s="173" t="s">
        <v>11</v>
      </c>
      <c r="H54" s="173"/>
      <c r="I54" s="173"/>
      <c r="J54" s="173"/>
      <c r="K54" s="173"/>
      <c r="L54" s="173" t="s">
        <v>72</v>
      </c>
      <c r="M54" s="173"/>
      <c r="N54" s="173"/>
      <c r="O54" s="31"/>
      <c r="P54" s="31"/>
      <c r="Q54" s="32"/>
    </row>
    <row r="55" spans="1:17" ht="24.75" customHeight="1" x14ac:dyDescent="0.2">
      <c r="A55" s="31"/>
      <c r="B55" s="31"/>
      <c r="C55" s="151">
        <v>2</v>
      </c>
      <c r="D55" s="151"/>
      <c r="E55" s="151" t="s">
        <v>73</v>
      </c>
      <c r="F55" s="151"/>
      <c r="G55" s="173" t="s">
        <v>11</v>
      </c>
      <c r="H55" s="173"/>
      <c r="I55" s="173"/>
      <c r="J55" s="173"/>
      <c r="K55" s="173"/>
      <c r="L55" s="173" t="s">
        <v>74</v>
      </c>
      <c r="M55" s="173"/>
      <c r="N55" s="173"/>
      <c r="O55" s="31"/>
      <c r="P55" s="31"/>
      <c r="Q55" s="32"/>
    </row>
    <row r="56" spans="1:17" ht="24.75" customHeight="1" x14ac:dyDescent="0.2">
      <c r="A56" s="31"/>
      <c r="B56" s="31"/>
      <c r="C56" s="151">
        <v>1</v>
      </c>
      <c r="D56" s="151"/>
      <c r="E56" s="151" t="s">
        <v>161</v>
      </c>
      <c r="F56" s="151"/>
      <c r="G56" s="173" t="s">
        <v>75</v>
      </c>
      <c r="H56" s="173"/>
      <c r="I56" s="173"/>
      <c r="J56" s="173"/>
      <c r="K56" s="173"/>
      <c r="L56" s="173" t="s">
        <v>76</v>
      </c>
      <c r="M56" s="173"/>
      <c r="N56" s="173"/>
      <c r="O56" s="31"/>
      <c r="P56" s="31"/>
      <c r="Q56" s="32"/>
    </row>
    <row r="57" spans="1:17" x14ac:dyDescent="0.2">
      <c r="A57" s="31"/>
      <c r="B57" s="31"/>
      <c r="C57" s="27"/>
      <c r="D57" s="27"/>
      <c r="E57" s="27"/>
      <c r="F57" s="27"/>
      <c r="G57" s="28"/>
      <c r="H57" s="28"/>
      <c r="I57" s="28"/>
      <c r="J57" s="28"/>
      <c r="K57" s="28"/>
      <c r="L57" s="28"/>
      <c r="M57" s="28"/>
      <c r="N57" s="28"/>
      <c r="O57" s="31"/>
      <c r="P57" s="31"/>
      <c r="Q57" s="32"/>
    </row>
    <row r="58" spans="1:17" ht="27" customHeight="1" x14ac:dyDescent="0.2">
      <c r="A58" s="141" t="s">
        <v>277</v>
      </c>
      <c r="B58" s="141"/>
      <c r="C58" s="141"/>
      <c r="D58" s="141"/>
      <c r="E58" s="141"/>
      <c r="F58" s="141"/>
      <c r="G58" s="141"/>
      <c r="H58" s="141"/>
      <c r="I58" s="141"/>
      <c r="J58" s="141"/>
      <c r="K58" s="141"/>
      <c r="L58" s="141"/>
      <c r="M58" s="141"/>
      <c r="N58" s="141"/>
      <c r="O58" s="141"/>
      <c r="P58" s="141"/>
      <c r="Q58" s="141"/>
    </row>
    <row r="59" spans="1:17" ht="7.9" customHeight="1" x14ac:dyDescent="0.2">
      <c r="A59" s="142"/>
      <c r="B59" s="142"/>
      <c r="C59" s="142"/>
      <c r="D59" s="142"/>
      <c r="E59" s="142"/>
      <c r="F59" s="142"/>
      <c r="G59" s="142"/>
      <c r="H59" s="142"/>
      <c r="I59" s="142"/>
      <c r="J59" s="142"/>
      <c r="K59" s="142"/>
      <c r="L59" s="142"/>
      <c r="M59" s="142"/>
      <c r="N59" s="142"/>
      <c r="O59" s="142"/>
      <c r="P59" s="142"/>
      <c r="Q59" s="142"/>
    </row>
    <row r="60" spans="1:17" ht="13.5" customHeight="1" x14ac:dyDescent="0.2">
      <c r="A60" s="33"/>
      <c r="B60" s="169" t="s">
        <v>77</v>
      </c>
      <c r="C60" s="169"/>
      <c r="D60" s="169"/>
      <c r="E60" s="169"/>
      <c r="F60" s="169"/>
      <c r="G60" s="169"/>
      <c r="H60" s="169"/>
      <c r="I60" s="169"/>
      <c r="J60" s="169"/>
      <c r="K60" s="169"/>
      <c r="L60" s="169"/>
      <c r="M60" s="169"/>
      <c r="N60" s="169"/>
      <c r="O60" s="169"/>
      <c r="P60" s="169"/>
      <c r="Q60" s="33"/>
    </row>
    <row r="61" spans="1:17" ht="13.5" customHeight="1" x14ac:dyDescent="0.2">
      <c r="A61" s="33"/>
      <c r="B61" s="34" t="s">
        <v>1</v>
      </c>
      <c r="C61" s="169" t="s">
        <v>2</v>
      </c>
      <c r="D61" s="169"/>
      <c r="E61" s="169" t="s">
        <v>78</v>
      </c>
      <c r="F61" s="169"/>
      <c r="G61" s="169"/>
      <c r="H61" s="169"/>
      <c r="I61" s="169"/>
      <c r="J61" s="169"/>
      <c r="K61" s="169" t="s">
        <v>79</v>
      </c>
      <c r="L61" s="169"/>
      <c r="M61" s="169"/>
      <c r="N61" s="169"/>
      <c r="O61" s="169"/>
      <c r="P61" s="169"/>
      <c r="Q61" s="33"/>
    </row>
    <row r="62" spans="1:17" ht="120.75" customHeight="1" x14ac:dyDescent="0.2">
      <c r="A62" s="33"/>
      <c r="B62" s="35">
        <v>5</v>
      </c>
      <c r="C62" s="151" t="s">
        <v>80</v>
      </c>
      <c r="D62" s="151"/>
      <c r="E62" s="161" t="s">
        <v>278</v>
      </c>
      <c r="F62" s="161"/>
      <c r="G62" s="161"/>
      <c r="H62" s="161"/>
      <c r="I62" s="161"/>
      <c r="J62" s="161"/>
      <c r="K62" s="161" t="s">
        <v>81</v>
      </c>
      <c r="L62" s="162"/>
      <c r="M62" s="162"/>
      <c r="N62" s="162"/>
      <c r="O62" s="162"/>
      <c r="P62" s="162"/>
      <c r="Q62" s="33"/>
    </row>
    <row r="63" spans="1:17" ht="120" customHeight="1" x14ac:dyDescent="0.2">
      <c r="A63" s="33"/>
      <c r="B63" s="35">
        <v>4</v>
      </c>
      <c r="C63" s="151" t="s">
        <v>82</v>
      </c>
      <c r="D63" s="151"/>
      <c r="E63" s="161" t="s">
        <v>279</v>
      </c>
      <c r="F63" s="162"/>
      <c r="G63" s="162"/>
      <c r="H63" s="162"/>
      <c r="I63" s="162"/>
      <c r="J63" s="162"/>
      <c r="K63" s="161" t="s">
        <v>83</v>
      </c>
      <c r="L63" s="162"/>
      <c r="M63" s="162"/>
      <c r="N63" s="162"/>
      <c r="O63" s="162"/>
      <c r="P63" s="162"/>
      <c r="Q63" s="33"/>
    </row>
    <row r="64" spans="1:17" ht="152.25" customHeight="1" x14ac:dyDescent="0.2">
      <c r="A64" s="33"/>
      <c r="B64" s="35">
        <v>3</v>
      </c>
      <c r="C64" s="151" t="s">
        <v>4</v>
      </c>
      <c r="D64" s="151"/>
      <c r="E64" s="161" t="s">
        <v>280</v>
      </c>
      <c r="F64" s="162"/>
      <c r="G64" s="162"/>
      <c r="H64" s="162"/>
      <c r="I64" s="162"/>
      <c r="J64" s="162"/>
      <c r="K64" s="161" t="s">
        <v>84</v>
      </c>
      <c r="L64" s="162"/>
      <c r="M64" s="162"/>
      <c r="N64" s="162"/>
      <c r="O64" s="162"/>
      <c r="P64" s="162"/>
      <c r="Q64" s="33"/>
    </row>
    <row r="65" spans="1:18" ht="121.5" customHeight="1" x14ac:dyDescent="0.2">
      <c r="A65" s="33"/>
      <c r="B65" s="35">
        <v>2</v>
      </c>
      <c r="C65" s="151" t="s">
        <v>85</v>
      </c>
      <c r="D65" s="151"/>
      <c r="E65" s="161" t="s">
        <v>281</v>
      </c>
      <c r="F65" s="162"/>
      <c r="G65" s="162"/>
      <c r="H65" s="162"/>
      <c r="I65" s="162"/>
      <c r="J65" s="162"/>
      <c r="K65" s="161" t="s">
        <v>282</v>
      </c>
      <c r="L65" s="162"/>
      <c r="M65" s="162"/>
      <c r="N65" s="162"/>
      <c r="O65" s="162"/>
      <c r="P65" s="162"/>
      <c r="Q65" s="33"/>
    </row>
    <row r="66" spans="1:18" ht="108.75" customHeight="1" x14ac:dyDescent="0.2">
      <c r="A66" s="33"/>
      <c r="B66" s="35">
        <v>1</v>
      </c>
      <c r="C66" s="151" t="s">
        <v>86</v>
      </c>
      <c r="D66" s="151"/>
      <c r="E66" s="161" t="s">
        <v>283</v>
      </c>
      <c r="F66" s="162"/>
      <c r="G66" s="162"/>
      <c r="H66" s="162"/>
      <c r="I66" s="162"/>
      <c r="J66" s="162"/>
      <c r="K66" s="161" t="s">
        <v>87</v>
      </c>
      <c r="L66" s="162"/>
      <c r="M66" s="162"/>
      <c r="N66" s="162"/>
      <c r="O66" s="162"/>
      <c r="P66" s="162"/>
      <c r="Q66" s="33"/>
    </row>
    <row r="67" spans="1:18" ht="10.9" customHeight="1" x14ac:dyDescent="0.2">
      <c r="A67" s="142"/>
      <c r="B67" s="142"/>
      <c r="C67" s="142"/>
      <c r="D67" s="142"/>
      <c r="E67" s="142"/>
      <c r="F67" s="142"/>
      <c r="G67" s="142"/>
      <c r="H67" s="142"/>
      <c r="I67" s="142"/>
      <c r="J67" s="142"/>
      <c r="K67" s="142"/>
      <c r="L67" s="142"/>
      <c r="M67" s="142"/>
      <c r="N67" s="142"/>
      <c r="O67" s="142"/>
      <c r="P67" s="142"/>
      <c r="Q67" s="142"/>
    </row>
    <row r="68" spans="1:18" ht="28.5" customHeight="1" x14ac:dyDescent="0.2">
      <c r="A68" s="142" t="s">
        <v>284</v>
      </c>
      <c r="B68" s="142"/>
      <c r="C68" s="142"/>
      <c r="D68" s="142"/>
      <c r="E68" s="142"/>
      <c r="F68" s="142"/>
      <c r="G68" s="142"/>
      <c r="H68" s="142"/>
      <c r="I68" s="142"/>
      <c r="J68" s="142"/>
      <c r="K68" s="142"/>
      <c r="L68" s="142"/>
      <c r="M68" s="142"/>
      <c r="N68" s="142"/>
      <c r="O68" s="142"/>
      <c r="P68" s="142"/>
      <c r="Q68" s="142"/>
    </row>
    <row r="69" spans="1:18" x14ac:dyDescent="0.2">
      <c r="A69" s="36"/>
      <c r="B69" s="36"/>
      <c r="C69" s="36"/>
      <c r="D69" s="36"/>
      <c r="E69" s="36"/>
      <c r="F69" s="36"/>
      <c r="G69" s="36"/>
      <c r="H69" s="36"/>
      <c r="I69" s="36"/>
      <c r="J69" s="36"/>
      <c r="K69" s="36"/>
      <c r="L69" s="36"/>
      <c r="M69" s="36"/>
      <c r="N69" s="36"/>
      <c r="O69" s="36"/>
      <c r="P69" s="36"/>
      <c r="Q69" s="36"/>
    </row>
    <row r="70" spans="1:18" ht="15" x14ac:dyDescent="0.25">
      <c r="A70" s="31"/>
      <c r="B70" s="36"/>
      <c r="C70" s="163" t="s">
        <v>88</v>
      </c>
      <c r="D70" s="164"/>
      <c r="E70" s="164"/>
      <c r="F70" s="164"/>
      <c r="G70" s="164"/>
      <c r="H70" s="164"/>
      <c r="I70" s="164"/>
      <c r="J70" s="164"/>
      <c r="K70" s="164"/>
      <c r="L70" s="164"/>
      <c r="M70" s="164"/>
      <c r="N70" s="164"/>
      <c r="O70" s="36"/>
      <c r="P70" s="36"/>
      <c r="Q70" s="36"/>
      <c r="R70" s="25"/>
    </row>
    <row r="71" spans="1:18" ht="15" x14ac:dyDescent="0.25">
      <c r="A71" s="31"/>
      <c r="B71" s="36"/>
      <c r="C71" s="143"/>
      <c r="D71" s="144"/>
      <c r="E71" s="165" t="s">
        <v>89</v>
      </c>
      <c r="F71" s="165"/>
      <c r="G71" s="165"/>
      <c r="H71" s="165"/>
      <c r="I71" s="165"/>
      <c r="J71" s="165"/>
      <c r="K71" s="165"/>
      <c r="L71" s="165"/>
      <c r="M71" s="164"/>
      <c r="N71" s="164"/>
      <c r="O71" s="36"/>
      <c r="P71" s="36"/>
      <c r="Q71" s="36"/>
      <c r="R71" s="25"/>
    </row>
    <row r="72" spans="1:18" x14ac:dyDescent="0.2">
      <c r="A72" s="31"/>
      <c r="B72" s="36"/>
      <c r="C72" s="143" t="s">
        <v>90</v>
      </c>
      <c r="D72" s="144"/>
      <c r="E72" s="165" t="s">
        <v>91</v>
      </c>
      <c r="F72" s="165"/>
      <c r="G72" s="166" t="s">
        <v>92</v>
      </c>
      <c r="H72" s="167"/>
      <c r="I72" s="168" t="s">
        <v>93</v>
      </c>
      <c r="J72" s="165"/>
      <c r="K72" s="168" t="s">
        <v>94</v>
      </c>
      <c r="L72" s="165"/>
      <c r="M72" s="168" t="s">
        <v>95</v>
      </c>
      <c r="N72" s="165"/>
      <c r="O72" s="36"/>
      <c r="P72" s="36"/>
      <c r="Q72" s="36"/>
      <c r="R72" s="25"/>
    </row>
    <row r="73" spans="1:18" ht="13.15" customHeight="1" x14ac:dyDescent="0.2">
      <c r="A73" s="31"/>
      <c r="B73" s="36"/>
      <c r="C73" s="152" t="s">
        <v>96</v>
      </c>
      <c r="D73" s="152"/>
      <c r="E73" s="153" t="s">
        <v>97</v>
      </c>
      <c r="F73" s="154"/>
      <c r="G73" s="155" t="s">
        <v>98</v>
      </c>
      <c r="H73" s="156"/>
      <c r="I73" s="157" t="s">
        <v>99</v>
      </c>
      <c r="J73" s="158"/>
      <c r="K73" s="157" t="s">
        <v>100</v>
      </c>
      <c r="L73" s="158"/>
      <c r="M73" s="157" t="s">
        <v>101</v>
      </c>
      <c r="N73" s="158"/>
      <c r="O73" s="36"/>
      <c r="P73" s="36"/>
      <c r="Q73" s="36"/>
      <c r="R73" s="25"/>
    </row>
    <row r="74" spans="1:18" ht="13.15" customHeight="1" x14ac:dyDescent="0.2">
      <c r="A74" s="31"/>
      <c r="B74" s="36"/>
      <c r="C74" s="152" t="s">
        <v>102</v>
      </c>
      <c r="D74" s="152"/>
      <c r="E74" s="159" t="s">
        <v>103</v>
      </c>
      <c r="F74" s="160"/>
      <c r="G74" s="155" t="s">
        <v>104</v>
      </c>
      <c r="H74" s="156"/>
      <c r="I74" s="155" t="s">
        <v>105</v>
      </c>
      <c r="J74" s="156"/>
      <c r="K74" s="157" t="s">
        <v>106</v>
      </c>
      <c r="L74" s="158"/>
      <c r="M74" s="157" t="s">
        <v>100</v>
      </c>
      <c r="N74" s="158"/>
      <c r="O74" s="36"/>
      <c r="P74" s="36"/>
      <c r="Q74" s="36"/>
      <c r="R74" s="25"/>
    </row>
    <row r="75" spans="1:18" ht="13.15" customHeight="1" x14ac:dyDescent="0.2">
      <c r="A75" s="31"/>
      <c r="B75" s="36"/>
      <c r="C75" s="152" t="s">
        <v>107</v>
      </c>
      <c r="D75" s="152"/>
      <c r="E75" s="180" t="s">
        <v>108</v>
      </c>
      <c r="F75" s="181"/>
      <c r="G75" s="159" t="s">
        <v>109</v>
      </c>
      <c r="H75" s="160"/>
      <c r="I75" s="155" t="s">
        <v>110</v>
      </c>
      <c r="J75" s="156"/>
      <c r="K75" s="155" t="s">
        <v>105</v>
      </c>
      <c r="L75" s="156"/>
      <c r="M75" s="157" t="s">
        <v>99</v>
      </c>
      <c r="N75" s="158"/>
      <c r="O75" s="36"/>
      <c r="P75" s="36"/>
      <c r="Q75" s="36"/>
      <c r="R75" s="25"/>
    </row>
    <row r="76" spans="1:18" ht="13.15" customHeight="1" x14ac:dyDescent="0.2">
      <c r="A76" s="31"/>
      <c r="B76" s="36"/>
      <c r="C76" s="152" t="s">
        <v>111</v>
      </c>
      <c r="D76" s="152"/>
      <c r="E76" s="180" t="s">
        <v>112</v>
      </c>
      <c r="F76" s="181"/>
      <c r="G76" s="159" t="s">
        <v>103</v>
      </c>
      <c r="H76" s="160"/>
      <c r="I76" s="159" t="s">
        <v>109</v>
      </c>
      <c r="J76" s="160"/>
      <c r="K76" s="155" t="s">
        <v>104</v>
      </c>
      <c r="L76" s="156"/>
      <c r="M76" s="155" t="s">
        <v>98</v>
      </c>
      <c r="N76" s="156"/>
      <c r="O76" s="36"/>
      <c r="P76" s="36"/>
      <c r="Q76" s="36"/>
      <c r="R76" s="25"/>
    </row>
    <row r="77" spans="1:18" ht="13.15" customHeight="1" x14ac:dyDescent="0.2">
      <c r="A77" s="31"/>
      <c r="B77" s="36"/>
      <c r="C77" s="152" t="s">
        <v>113</v>
      </c>
      <c r="D77" s="152"/>
      <c r="E77" s="180" t="s">
        <v>114</v>
      </c>
      <c r="F77" s="181"/>
      <c r="G77" s="180" t="s">
        <v>112</v>
      </c>
      <c r="H77" s="181"/>
      <c r="I77" s="180" t="s">
        <v>108</v>
      </c>
      <c r="J77" s="181"/>
      <c r="K77" s="159" t="s">
        <v>103</v>
      </c>
      <c r="L77" s="160"/>
      <c r="M77" s="153" t="s">
        <v>97</v>
      </c>
      <c r="N77" s="154"/>
      <c r="O77" s="36"/>
      <c r="P77" s="36"/>
      <c r="Q77" s="36"/>
      <c r="R77" s="25"/>
    </row>
    <row r="78" spans="1:18" ht="9.6" customHeight="1" x14ac:dyDescent="0.2">
      <c r="A78" s="36"/>
      <c r="B78" s="36"/>
      <c r="C78" s="36"/>
      <c r="D78" s="36"/>
      <c r="E78" s="36"/>
      <c r="F78" s="36"/>
      <c r="G78" s="36"/>
      <c r="H78" s="36"/>
      <c r="I78" s="36"/>
      <c r="J78" s="36"/>
      <c r="K78" s="36"/>
      <c r="L78" s="36"/>
      <c r="M78" s="36"/>
      <c r="N78" s="36"/>
      <c r="O78" s="36"/>
      <c r="P78" s="36"/>
      <c r="Q78" s="36"/>
    </row>
    <row r="79" spans="1:18" ht="30.6" customHeight="1" x14ac:dyDescent="0.2">
      <c r="A79" s="142" t="s">
        <v>285</v>
      </c>
      <c r="B79" s="142"/>
      <c r="C79" s="142"/>
      <c r="D79" s="142"/>
      <c r="E79" s="142"/>
      <c r="F79" s="142"/>
      <c r="G79" s="142"/>
      <c r="H79" s="142"/>
      <c r="I79" s="142"/>
      <c r="J79" s="142"/>
      <c r="K79" s="142"/>
      <c r="L79" s="142"/>
      <c r="M79" s="142"/>
      <c r="N79" s="142"/>
      <c r="O79" s="142"/>
      <c r="P79" s="142"/>
      <c r="Q79" s="142"/>
    </row>
    <row r="80" spans="1:18" x14ac:dyDescent="0.2">
      <c r="A80" s="142"/>
      <c r="B80" s="142"/>
      <c r="C80" s="142"/>
      <c r="D80" s="142"/>
      <c r="E80" s="142"/>
      <c r="F80" s="142"/>
      <c r="G80" s="142"/>
      <c r="H80" s="142"/>
      <c r="I80" s="142"/>
      <c r="J80" s="142"/>
      <c r="K80" s="142"/>
      <c r="L80" s="142"/>
      <c r="M80" s="142"/>
      <c r="N80" s="142"/>
      <c r="O80" s="28"/>
      <c r="P80" s="31"/>
      <c r="Q80" s="31"/>
    </row>
    <row r="81" spans="1:17" x14ac:dyDescent="0.2">
      <c r="A81" s="31"/>
      <c r="B81" s="37"/>
      <c r="C81" s="182" t="s">
        <v>57</v>
      </c>
      <c r="D81" s="182"/>
      <c r="E81" s="182"/>
      <c r="F81" s="182"/>
      <c r="G81" s="182"/>
      <c r="H81" s="182"/>
      <c r="I81" s="182"/>
      <c r="J81" s="182"/>
      <c r="K81" s="182"/>
      <c r="L81" s="182"/>
      <c r="M81" s="182"/>
      <c r="N81" s="182"/>
      <c r="O81" s="33"/>
      <c r="P81" s="28"/>
      <c r="Q81" s="31"/>
    </row>
    <row r="82" spans="1:17" x14ac:dyDescent="0.2">
      <c r="A82" s="31"/>
      <c r="B82" s="37"/>
      <c r="C82" s="182" t="s">
        <v>115</v>
      </c>
      <c r="D82" s="182"/>
      <c r="E82" s="182" t="s">
        <v>116</v>
      </c>
      <c r="F82" s="182"/>
      <c r="G82" s="182"/>
      <c r="H82" s="182" t="s">
        <v>117</v>
      </c>
      <c r="I82" s="182"/>
      <c r="J82" s="182"/>
      <c r="K82" s="182"/>
      <c r="L82" s="182"/>
      <c r="M82" s="182"/>
      <c r="N82" s="182"/>
      <c r="O82" s="33"/>
      <c r="P82" s="28"/>
      <c r="Q82" s="31"/>
    </row>
    <row r="83" spans="1:17" ht="44.45" customHeight="1" x14ac:dyDescent="0.2">
      <c r="A83" s="31"/>
      <c r="B83" s="37"/>
      <c r="C83" s="184" t="s">
        <v>118</v>
      </c>
      <c r="D83" s="184"/>
      <c r="E83" s="186" t="s">
        <v>119</v>
      </c>
      <c r="F83" s="186"/>
      <c r="G83" s="186"/>
      <c r="H83" s="183" t="s">
        <v>120</v>
      </c>
      <c r="I83" s="183"/>
      <c r="J83" s="183"/>
      <c r="K83" s="183"/>
      <c r="L83" s="183"/>
      <c r="M83" s="183"/>
      <c r="N83" s="183"/>
      <c r="O83" s="33"/>
      <c r="P83" s="28"/>
      <c r="Q83" s="31"/>
    </row>
    <row r="84" spans="1:17" ht="59.45" customHeight="1" x14ac:dyDescent="0.2">
      <c r="A84" s="31"/>
      <c r="B84" s="37"/>
      <c r="C84" s="184" t="s">
        <v>121</v>
      </c>
      <c r="D84" s="184"/>
      <c r="E84" s="187" t="s">
        <v>122</v>
      </c>
      <c r="F84" s="187"/>
      <c r="G84" s="187"/>
      <c r="H84" s="183" t="s">
        <v>123</v>
      </c>
      <c r="I84" s="183"/>
      <c r="J84" s="183"/>
      <c r="K84" s="183"/>
      <c r="L84" s="183"/>
      <c r="M84" s="183"/>
      <c r="N84" s="183"/>
      <c r="O84" s="33"/>
      <c r="P84" s="28"/>
      <c r="Q84" s="31"/>
    </row>
    <row r="85" spans="1:17" ht="45.6" customHeight="1" x14ac:dyDescent="0.2">
      <c r="A85" s="31"/>
      <c r="B85" s="37"/>
      <c r="C85" s="184" t="s">
        <v>124</v>
      </c>
      <c r="D85" s="184"/>
      <c r="E85" s="185" t="s">
        <v>125</v>
      </c>
      <c r="F85" s="185"/>
      <c r="G85" s="185"/>
      <c r="H85" s="183" t="s">
        <v>126</v>
      </c>
      <c r="I85" s="183"/>
      <c r="J85" s="183"/>
      <c r="K85" s="183"/>
      <c r="L85" s="183"/>
      <c r="M85" s="183"/>
      <c r="N85" s="183"/>
      <c r="O85" s="33"/>
      <c r="P85" s="28"/>
      <c r="Q85" s="31"/>
    </row>
    <row r="86" spans="1:17" ht="70.150000000000006" customHeight="1" x14ac:dyDescent="0.2">
      <c r="A86" s="31"/>
      <c r="B86" s="37"/>
      <c r="C86" s="184" t="s">
        <v>127</v>
      </c>
      <c r="D86" s="184"/>
      <c r="E86" s="188" t="s">
        <v>128</v>
      </c>
      <c r="F86" s="188"/>
      <c r="G86" s="188"/>
      <c r="H86" s="183" t="s">
        <v>129</v>
      </c>
      <c r="I86" s="183"/>
      <c r="J86" s="183"/>
      <c r="K86" s="183"/>
      <c r="L86" s="183"/>
      <c r="M86" s="183"/>
      <c r="N86" s="183"/>
      <c r="O86" s="33"/>
      <c r="P86" s="28"/>
      <c r="Q86" s="31"/>
    </row>
    <row r="87" spans="1:17" s="5" customFormat="1" ht="13.5" customHeight="1" x14ac:dyDescent="0.2">
      <c r="A87" s="142"/>
      <c r="B87" s="142"/>
      <c r="C87" s="142"/>
      <c r="D87" s="142"/>
      <c r="E87" s="142"/>
      <c r="F87" s="142"/>
      <c r="G87" s="142"/>
      <c r="H87" s="142"/>
      <c r="I87" s="142"/>
      <c r="J87" s="142"/>
      <c r="K87" s="142"/>
      <c r="L87" s="142"/>
      <c r="M87" s="142"/>
      <c r="N87" s="142"/>
      <c r="O87" s="28"/>
      <c r="P87" s="31"/>
      <c r="Q87" s="31"/>
    </row>
    <row r="88" spans="1:17" ht="60" customHeight="1" x14ac:dyDescent="0.2">
      <c r="A88" s="145" t="s">
        <v>286</v>
      </c>
      <c r="B88" s="145"/>
      <c r="C88" s="145"/>
      <c r="D88" s="145"/>
      <c r="E88" s="145"/>
      <c r="F88" s="145"/>
      <c r="G88" s="145"/>
      <c r="H88" s="145"/>
      <c r="I88" s="145"/>
      <c r="J88" s="145"/>
      <c r="K88" s="145"/>
      <c r="L88" s="145"/>
      <c r="M88" s="145"/>
      <c r="N88" s="145"/>
      <c r="O88" s="145"/>
      <c r="P88" s="145"/>
      <c r="Q88" s="145"/>
    </row>
    <row r="89" spans="1:17" x14ac:dyDescent="0.2">
      <c r="A89" s="31"/>
      <c r="B89" s="31"/>
      <c r="C89" s="151" t="s">
        <v>12</v>
      </c>
      <c r="D89" s="151"/>
      <c r="E89" s="151"/>
      <c r="F89" s="151"/>
      <c r="G89" s="173" t="s">
        <v>13</v>
      </c>
      <c r="H89" s="173"/>
      <c r="I89" s="173"/>
      <c r="J89" s="173"/>
      <c r="K89" s="173"/>
      <c r="L89" s="173"/>
      <c r="M89" s="173"/>
      <c r="N89" s="173"/>
      <c r="O89" s="31"/>
      <c r="P89" s="31"/>
      <c r="Q89" s="32"/>
    </row>
    <row r="90" spans="1:17" x14ac:dyDescent="0.2">
      <c r="A90" s="31"/>
      <c r="B90" s="31"/>
      <c r="C90" s="151"/>
      <c r="D90" s="151"/>
      <c r="E90" s="151"/>
      <c r="F90" s="151"/>
      <c r="G90" s="173" t="s">
        <v>14</v>
      </c>
      <c r="H90" s="173"/>
      <c r="I90" s="173"/>
      <c r="J90" s="173"/>
      <c r="K90" s="173"/>
      <c r="L90" s="173"/>
      <c r="M90" s="173"/>
      <c r="N90" s="173"/>
      <c r="O90" s="31"/>
      <c r="P90" s="31"/>
      <c r="Q90" s="32"/>
    </row>
    <row r="91" spans="1:17" x14ac:dyDescent="0.2">
      <c r="A91" s="31"/>
      <c r="B91" s="31"/>
      <c r="C91" s="151"/>
      <c r="D91" s="151"/>
      <c r="E91" s="151"/>
      <c r="F91" s="151"/>
      <c r="G91" s="173" t="s">
        <v>15</v>
      </c>
      <c r="H91" s="173"/>
      <c r="I91" s="173"/>
      <c r="J91" s="173"/>
      <c r="K91" s="173"/>
      <c r="L91" s="173"/>
      <c r="M91" s="173"/>
      <c r="N91" s="173"/>
      <c r="O91" s="31"/>
      <c r="P91" s="31"/>
      <c r="Q91" s="32"/>
    </row>
    <row r="92" spans="1:17" ht="13.5" customHeight="1" x14ac:dyDescent="0.2">
      <c r="A92" s="31"/>
      <c r="B92" s="31"/>
      <c r="C92" s="151"/>
      <c r="D92" s="151"/>
      <c r="E92" s="151"/>
      <c r="F92" s="151"/>
      <c r="G92" s="173" t="s">
        <v>16</v>
      </c>
      <c r="H92" s="173"/>
      <c r="I92" s="173"/>
      <c r="J92" s="173"/>
      <c r="K92" s="173"/>
      <c r="L92" s="173"/>
      <c r="M92" s="173"/>
      <c r="N92" s="173"/>
      <c r="O92" s="31"/>
      <c r="P92" s="31"/>
      <c r="Q92" s="32"/>
    </row>
    <row r="93" spans="1:17" ht="13.5" customHeight="1" x14ac:dyDescent="0.2">
      <c r="A93" s="31"/>
      <c r="B93" s="31"/>
      <c r="C93" s="151"/>
      <c r="D93" s="151"/>
      <c r="E93" s="151"/>
      <c r="F93" s="151"/>
      <c r="G93" s="173" t="s">
        <v>17</v>
      </c>
      <c r="H93" s="173"/>
      <c r="I93" s="173"/>
      <c r="J93" s="173"/>
      <c r="K93" s="173"/>
      <c r="L93" s="173"/>
      <c r="M93" s="173"/>
      <c r="N93" s="173"/>
      <c r="O93" s="31"/>
      <c r="P93" s="31"/>
      <c r="Q93" s="32"/>
    </row>
    <row r="94" spans="1:17" ht="13.5" customHeight="1" x14ac:dyDescent="0.2">
      <c r="A94" s="31"/>
      <c r="B94" s="31"/>
      <c r="C94" s="151"/>
      <c r="D94" s="151"/>
      <c r="E94" s="151"/>
      <c r="F94" s="151"/>
      <c r="G94" s="173" t="s">
        <v>18</v>
      </c>
      <c r="H94" s="173"/>
      <c r="I94" s="173"/>
      <c r="J94" s="173"/>
      <c r="K94" s="173"/>
      <c r="L94" s="173"/>
      <c r="M94" s="173"/>
      <c r="N94" s="173"/>
      <c r="O94" s="31"/>
      <c r="P94" s="31"/>
      <c r="Q94" s="32"/>
    </row>
    <row r="95" spans="1:17" ht="13.5" customHeight="1" x14ac:dyDescent="0.2">
      <c r="A95" s="31"/>
      <c r="B95" s="31"/>
      <c r="C95" s="151"/>
      <c r="D95" s="151"/>
      <c r="E95" s="151"/>
      <c r="F95" s="151"/>
      <c r="G95" s="173" t="s">
        <v>19</v>
      </c>
      <c r="H95" s="173"/>
      <c r="I95" s="173"/>
      <c r="J95" s="173"/>
      <c r="K95" s="173"/>
      <c r="L95" s="173"/>
      <c r="M95" s="173"/>
      <c r="N95" s="173"/>
      <c r="O95" s="31"/>
      <c r="P95" s="31"/>
      <c r="Q95" s="32"/>
    </row>
    <row r="96" spans="1:17" ht="13.5" customHeight="1" x14ac:dyDescent="0.2">
      <c r="A96" s="31"/>
      <c r="B96" s="31"/>
      <c r="C96" s="151"/>
      <c r="D96" s="151"/>
      <c r="E96" s="151"/>
      <c r="F96" s="151"/>
      <c r="G96" s="173" t="s">
        <v>20</v>
      </c>
      <c r="H96" s="173"/>
      <c r="I96" s="173"/>
      <c r="J96" s="173"/>
      <c r="K96" s="173"/>
      <c r="L96" s="173"/>
      <c r="M96" s="173"/>
      <c r="N96" s="173"/>
      <c r="O96" s="31"/>
      <c r="P96" s="31"/>
      <c r="Q96" s="32"/>
    </row>
    <row r="97" spans="1:17" ht="13.5" customHeight="1" x14ac:dyDescent="0.2">
      <c r="A97" s="31"/>
      <c r="B97" s="31"/>
      <c r="C97" s="151" t="s">
        <v>21</v>
      </c>
      <c r="D97" s="151"/>
      <c r="E97" s="151"/>
      <c r="F97" s="151"/>
      <c r="G97" s="173" t="s">
        <v>22</v>
      </c>
      <c r="H97" s="173"/>
      <c r="I97" s="173"/>
      <c r="J97" s="173"/>
      <c r="K97" s="173"/>
      <c r="L97" s="173"/>
      <c r="M97" s="173"/>
      <c r="N97" s="173"/>
      <c r="O97" s="31"/>
      <c r="P97" s="31"/>
      <c r="Q97" s="32"/>
    </row>
    <row r="98" spans="1:17" ht="13.5" customHeight="1" x14ac:dyDescent="0.2">
      <c r="A98" s="31"/>
      <c r="B98" s="31"/>
      <c r="C98" s="151"/>
      <c r="D98" s="151"/>
      <c r="E98" s="151"/>
      <c r="F98" s="151"/>
      <c r="G98" s="173" t="s">
        <v>23</v>
      </c>
      <c r="H98" s="173"/>
      <c r="I98" s="173"/>
      <c r="J98" s="173"/>
      <c r="K98" s="173"/>
      <c r="L98" s="173"/>
      <c r="M98" s="173"/>
      <c r="N98" s="173"/>
      <c r="O98" s="31"/>
      <c r="P98" s="31"/>
      <c r="Q98" s="32"/>
    </row>
    <row r="99" spans="1:17" ht="13.5" customHeight="1" x14ac:dyDescent="0.2">
      <c r="A99" s="31"/>
      <c r="B99" s="31"/>
      <c r="C99" s="151"/>
      <c r="D99" s="151"/>
      <c r="E99" s="151"/>
      <c r="F99" s="151"/>
      <c r="G99" s="173" t="s">
        <v>24</v>
      </c>
      <c r="H99" s="173"/>
      <c r="I99" s="173"/>
      <c r="J99" s="173"/>
      <c r="K99" s="173"/>
      <c r="L99" s="173"/>
      <c r="M99" s="173"/>
      <c r="N99" s="173"/>
      <c r="O99" s="31"/>
      <c r="P99" s="31"/>
      <c r="Q99" s="32"/>
    </row>
    <row r="100" spans="1:17" ht="13.5" customHeight="1" x14ac:dyDescent="0.2">
      <c r="A100" s="31"/>
      <c r="B100" s="31"/>
      <c r="C100" s="151"/>
      <c r="D100" s="151"/>
      <c r="E100" s="151"/>
      <c r="F100" s="151"/>
      <c r="G100" s="173" t="s">
        <v>25</v>
      </c>
      <c r="H100" s="173"/>
      <c r="I100" s="173"/>
      <c r="J100" s="173"/>
      <c r="K100" s="173"/>
      <c r="L100" s="173"/>
      <c r="M100" s="173"/>
      <c r="N100" s="173"/>
      <c r="O100" s="31"/>
      <c r="P100" s="31"/>
      <c r="Q100" s="32"/>
    </row>
    <row r="101" spans="1:17" ht="13.5" customHeight="1" x14ac:dyDescent="0.2">
      <c r="A101" s="31"/>
      <c r="B101" s="31"/>
      <c r="C101" s="151"/>
      <c r="D101" s="151"/>
      <c r="E101" s="151"/>
      <c r="F101" s="151"/>
      <c r="G101" s="173" t="s">
        <v>26</v>
      </c>
      <c r="H101" s="173"/>
      <c r="I101" s="173"/>
      <c r="J101" s="173"/>
      <c r="K101" s="173"/>
      <c r="L101" s="173"/>
      <c r="M101" s="173"/>
      <c r="N101" s="173"/>
      <c r="O101" s="31"/>
      <c r="P101" s="31"/>
      <c r="Q101" s="32"/>
    </row>
    <row r="102" spans="1:17" ht="13.5" customHeight="1" x14ac:dyDescent="0.2">
      <c r="A102" s="31"/>
      <c r="B102" s="31"/>
      <c r="C102" s="151"/>
      <c r="D102" s="151"/>
      <c r="E102" s="151"/>
      <c r="F102" s="151"/>
      <c r="G102" s="173" t="s">
        <v>27</v>
      </c>
      <c r="H102" s="173"/>
      <c r="I102" s="173"/>
      <c r="J102" s="173"/>
      <c r="K102" s="173"/>
      <c r="L102" s="173"/>
      <c r="M102" s="173"/>
      <c r="N102" s="173"/>
      <c r="O102" s="31"/>
      <c r="P102" s="31"/>
      <c r="Q102" s="32"/>
    </row>
    <row r="103" spans="1:17" ht="13.5" customHeight="1" x14ac:dyDescent="0.2">
      <c r="A103" s="31"/>
      <c r="B103" s="31"/>
      <c r="C103" s="151"/>
      <c r="D103" s="151"/>
      <c r="E103" s="151"/>
      <c r="F103" s="151"/>
      <c r="G103" s="173" t="s">
        <v>28</v>
      </c>
      <c r="H103" s="173"/>
      <c r="I103" s="173"/>
      <c r="J103" s="173"/>
      <c r="K103" s="173"/>
      <c r="L103" s="173"/>
      <c r="M103" s="173"/>
      <c r="N103" s="173"/>
      <c r="O103" s="31"/>
      <c r="P103" s="31"/>
      <c r="Q103" s="32"/>
    </row>
    <row r="104" spans="1:17" ht="13.5" customHeight="1" x14ac:dyDescent="0.2">
      <c r="A104" s="31"/>
      <c r="B104" s="31"/>
      <c r="C104" s="151"/>
      <c r="D104" s="151"/>
      <c r="E104" s="151"/>
      <c r="F104" s="151"/>
      <c r="G104" s="173" t="s">
        <v>29</v>
      </c>
      <c r="H104" s="173"/>
      <c r="I104" s="173"/>
      <c r="J104" s="173"/>
      <c r="K104" s="173"/>
      <c r="L104" s="173"/>
      <c r="M104" s="173"/>
      <c r="N104" s="173"/>
      <c r="O104" s="31"/>
      <c r="P104" s="31"/>
      <c r="Q104" s="32"/>
    </row>
    <row r="105" spans="1:17" ht="13.5" customHeight="1" x14ac:dyDescent="0.2">
      <c r="A105" s="31"/>
      <c r="B105" s="31"/>
      <c r="C105" s="151"/>
      <c r="D105" s="151"/>
      <c r="E105" s="151"/>
      <c r="F105" s="151"/>
      <c r="G105" s="173" t="s">
        <v>30</v>
      </c>
      <c r="H105" s="173"/>
      <c r="I105" s="173"/>
      <c r="J105" s="173"/>
      <c r="K105" s="173"/>
      <c r="L105" s="173"/>
      <c r="M105" s="173"/>
      <c r="N105" s="173"/>
      <c r="O105" s="31"/>
      <c r="P105" s="31"/>
      <c r="Q105" s="32"/>
    </row>
    <row r="106" spans="1:17" ht="13.5" customHeight="1" x14ac:dyDescent="0.2">
      <c r="A106" s="31"/>
      <c r="B106" s="31"/>
      <c r="C106" s="151"/>
      <c r="D106" s="151"/>
      <c r="E106" s="151"/>
      <c r="F106" s="151"/>
      <c r="G106" s="173" t="s">
        <v>31</v>
      </c>
      <c r="H106" s="173"/>
      <c r="I106" s="173"/>
      <c r="J106" s="173"/>
      <c r="K106" s="173"/>
      <c r="L106" s="173"/>
      <c r="M106" s="173"/>
      <c r="N106" s="173"/>
      <c r="O106" s="31"/>
      <c r="P106" s="31"/>
      <c r="Q106" s="32"/>
    </row>
    <row r="107" spans="1:17" ht="13.5" customHeight="1" x14ac:dyDescent="0.2">
      <c r="A107" s="31"/>
      <c r="B107" s="31"/>
      <c r="C107" s="151"/>
      <c r="D107" s="151"/>
      <c r="E107" s="151"/>
      <c r="F107" s="151"/>
      <c r="G107" s="173" t="s">
        <v>32</v>
      </c>
      <c r="H107" s="173"/>
      <c r="I107" s="173"/>
      <c r="J107" s="173"/>
      <c r="K107" s="173"/>
      <c r="L107" s="173"/>
      <c r="M107" s="173"/>
      <c r="N107" s="173"/>
      <c r="O107" s="31"/>
      <c r="P107" s="31"/>
      <c r="Q107" s="32"/>
    </row>
    <row r="108" spans="1:17" ht="13.5" customHeight="1" x14ac:dyDescent="0.2">
      <c r="A108" s="31"/>
      <c r="B108" s="31"/>
      <c r="C108" s="151"/>
      <c r="D108" s="151"/>
      <c r="E108" s="151"/>
      <c r="F108" s="151"/>
      <c r="G108" s="173" t="s">
        <v>33</v>
      </c>
      <c r="H108" s="173"/>
      <c r="I108" s="173"/>
      <c r="J108" s="173"/>
      <c r="K108" s="173"/>
      <c r="L108" s="173"/>
      <c r="M108" s="173"/>
      <c r="N108" s="173"/>
      <c r="O108" s="31"/>
      <c r="P108" s="31"/>
      <c r="Q108" s="32"/>
    </row>
    <row r="109" spans="1:17" ht="13.5" customHeight="1" x14ac:dyDescent="0.2">
      <c r="A109" s="31"/>
      <c r="B109" s="31"/>
      <c r="C109" s="151"/>
      <c r="D109" s="151"/>
      <c r="E109" s="151"/>
      <c r="F109" s="151"/>
      <c r="G109" s="173" t="s">
        <v>34</v>
      </c>
      <c r="H109" s="173"/>
      <c r="I109" s="173"/>
      <c r="J109" s="173"/>
      <c r="K109" s="173"/>
      <c r="L109" s="173"/>
      <c r="M109" s="173"/>
      <c r="N109" s="173"/>
      <c r="O109" s="31"/>
      <c r="P109" s="31"/>
      <c r="Q109" s="32"/>
    </row>
    <row r="110" spans="1:17" ht="13.5" customHeight="1" x14ac:dyDescent="0.2">
      <c r="A110" s="31"/>
      <c r="B110" s="31"/>
      <c r="C110" s="151"/>
      <c r="D110" s="151"/>
      <c r="E110" s="151"/>
      <c r="F110" s="151"/>
      <c r="G110" s="173" t="s">
        <v>35</v>
      </c>
      <c r="H110" s="173"/>
      <c r="I110" s="173"/>
      <c r="J110" s="173"/>
      <c r="K110" s="173"/>
      <c r="L110" s="173"/>
      <c r="M110" s="173"/>
      <c r="N110" s="173"/>
      <c r="O110" s="31"/>
      <c r="P110" s="31"/>
      <c r="Q110" s="32"/>
    </row>
    <row r="111" spans="1:17" ht="12" customHeight="1" x14ac:dyDescent="0.2">
      <c r="A111" s="31"/>
      <c r="B111" s="31"/>
      <c r="C111" s="151" t="s">
        <v>36</v>
      </c>
      <c r="D111" s="151"/>
      <c r="E111" s="151"/>
      <c r="F111" s="151"/>
      <c r="G111" s="173" t="s">
        <v>37</v>
      </c>
      <c r="H111" s="173"/>
      <c r="I111" s="173"/>
      <c r="J111" s="173"/>
      <c r="K111" s="173"/>
      <c r="L111" s="173"/>
      <c r="M111" s="173"/>
      <c r="N111" s="173"/>
      <c r="O111" s="31"/>
      <c r="P111" s="31"/>
      <c r="Q111" s="32"/>
    </row>
    <row r="112" spans="1:17" ht="13.5" customHeight="1" x14ac:dyDescent="0.2">
      <c r="A112" s="31"/>
      <c r="B112" s="31"/>
      <c r="C112" s="151"/>
      <c r="D112" s="151"/>
      <c r="E112" s="151"/>
      <c r="F112" s="151"/>
      <c r="G112" s="173" t="s">
        <v>38</v>
      </c>
      <c r="H112" s="173"/>
      <c r="I112" s="173"/>
      <c r="J112" s="173"/>
      <c r="K112" s="173"/>
      <c r="L112" s="173"/>
      <c r="M112" s="173"/>
      <c r="N112" s="173"/>
      <c r="O112" s="31"/>
      <c r="P112" s="31"/>
      <c r="Q112" s="32"/>
    </row>
    <row r="113" spans="1:17" ht="11.25" customHeight="1" x14ac:dyDescent="0.2">
      <c r="A113" s="142"/>
      <c r="B113" s="142"/>
      <c r="C113" s="142"/>
      <c r="D113" s="142"/>
      <c r="E113" s="142"/>
      <c r="F113" s="142"/>
      <c r="G113" s="142"/>
      <c r="H113" s="142"/>
      <c r="I113" s="142"/>
      <c r="J113" s="142"/>
      <c r="K113" s="142"/>
      <c r="L113" s="142"/>
      <c r="M113" s="142"/>
      <c r="N113" s="142"/>
      <c r="O113" s="142"/>
      <c r="P113" s="142"/>
      <c r="Q113" s="142"/>
    </row>
    <row r="114" spans="1:17" s="5" customFormat="1" ht="13.5" customHeight="1" x14ac:dyDescent="0.2">
      <c r="A114" s="142" t="s">
        <v>130</v>
      </c>
      <c r="B114" s="142"/>
      <c r="C114" s="142"/>
      <c r="D114" s="142"/>
      <c r="E114" s="142"/>
      <c r="F114" s="142"/>
      <c r="G114" s="142"/>
      <c r="H114" s="142"/>
      <c r="I114" s="142"/>
      <c r="J114" s="142"/>
      <c r="K114" s="142"/>
      <c r="L114" s="142"/>
      <c r="M114" s="142"/>
      <c r="N114" s="142"/>
      <c r="O114" s="28"/>
      <c r="P114" s="31"/>
      <c r="Q114" s="31"/>
    </row>
    <row r="115" spans="1:17" s="5" customFormat="1" ht="62.45" customHeight="1" x14ac:dyDescent="0.2">
      <c r="A115" s="141" t="s">
        <v>287</v>
      </c>
      <c r="B115" s="141"/>
      <c r="C115" s="141"/>
      <c r="D115" s="141"/>
      <c r="E115" s="141"/>
      <c r="F115" s="141"/>
      <c r="G115" s="141"/>
      <c r="H115" s="141"/>
      <c r="I115" s="141"/>
      <c r="J115" s="141"/>
      <c r="K115" s="141"/>
      <c r="L115" s="141"/>
      <c r="M115" s="141"/>
      <c r="N115" s="141"/>
      <c r="O115" s="141"/>
      <c r="P115" s="141"/>
      <c r="Q115" s="141"/>
    </row>
    <row r="116" spans="1:17" x14ac:dyDescent="0.2">
      <c r="A116" s="28"/>
      <c r="B116" s="28"/>
      <c r="C116" s="28"/>
      <c r="D116" s="28"/>
      <c r="E116" s="28"/>
      <c r="F116" s="28"/>
      <c r="G116" s="28"/>
      <c r="H116" s="28"/>
      <c r="I116" s="28"/>
      <c r="J116" s="28"/>
      <c r="K116" s="28"/>
      <c r="L116" s="28"/>
      <c r="M116" s="28"/>
      <c r="N116" s="28"/>
      <c r="O116" s="28"/>
      <c r="P116" s="28"/>
      <c r="Q116" s="28"/>
    </row>
    <row r="117" spans="1:17" ht="12" customHeight="1" x14ac:dyDescent="0.2">
      <c r="A117" s="189" t="s">
        <v>131</v>
      </c>
      <c r="B117" s="189"/>
      <c r="C117" s="189"/>
      <c r="D117" s="189"/>
      <c r="E117" s="189"/>
      <c r="F117" s="189"/>
      <c r="G117" s="189"/>
      <c r="H117" s="189"/>
      <c r="I117" s="189"/>
      <c r="J117" s="189"/>
      <c r="K117" s="189"/>
      <c r="L117" s="189"/>
      <c r="M117" s="189"/>
      <c r="N117" s="189"/>
      <c r="O117" s="189"/>
      <c r="P117" s="189"/>
      <c r="Q117" s="189"/>
    </row>
    <row r="118" spans="1:17" ht="27.6" customHeight="1" x14ac:dyDescent="0.2">
      <c r="A118" s="190" t="s">
        <v>288</v>
      </c>
      <c r="B118" s="190"/>
      <c r="C118" s="190"/>
      <c r="D118" s="190"/>
      <c r="E118" s="190"/>
      <c r="F118" s="190"/>
      <c r="G118" s="190"/>
      <c r="H118" s="190"/>
      <c r="I118" s="190"/>
      <c r="J118" s="190"/>
      <c r="K118" s="190"/>
      <c r="L118" s="190"/>
      <c r="M118" s="190"/>
      <c r="N118" s="190"/>
      <c r="O118" s="190"/>
      <c r="P118" s="190"/>
      <c r="Q118" s="190"/>
    </row>
    <row r="119" spans="1:17" ht="6" customHeight="1" x14ac:dyDescent="0.2">
      <c r="A119" s="191"/>
      <c r="B119" s="191"/>
      <c r="C119" s="191"/>
      <c r="D119" s="191"/>
      <c r="E119" s="191"/>
      <c r="F119" s="191"/>
      <c r="G119" s="191"/>
      <c r="H119" s="191"/>
      <c r="I119" s="191"/>
      <c r="J119" s="191"/>
      <c r="K119" s="191"/>
      <c r="L119" s="191"/>
      <c r="M119" s="191"/>
      <c r="N119" s="191"/>
      <c r="O119" s="28"/>
      <c r="P119" s="31"/>
      <c r="Q119" s="31"/>
    </row>
    <row r="120" spans="1:17" ht="26.25" customHeight="1" x14ac:dyDescent="0.2">
      <c r="A120" s="36"/>
      <c r="B120" s="195" t="s">
        <v>143</v>
      </c>
      <c r="C120" s="196"/>
      <c r="D120" s="150" t="s">
        <v>144</v>
      </c>
      <c r="E120" s="150"/>
      <c r="F120" s="150"/>
      <c r="G120" s="150"/>
      <c r="H120" s="150"/>
      <c r="I120" s="150"/>
      <c r="J120" s="150"/>
      <c r="K120" s="150"/>
      <c r="L120" s="150"/>
      <c r="M120" s="150" t="s">
        <v>145</v>
      </c>
      <c r="N120" s="150"/>
      <c r="O120" s="150"/>
      <c r="P120" s="28"/>
      <c r="Q120" s="31"/>
    </row>
    <row r="121" spans="1:17" ht="25.5" customHeight="1" x14ac:dyDescent="0.2">
      <c r="A121" s="36"/>
      <c r="B121" s="197" t="s">
        <v>146</v>
      </c>
      <c r="C121" s="197"/>
      <c r="D121" s="173" t="s">
        <v>147</v>
      </c>
      <c r="E121" s="173"/>
      <c r="F121" s="173"/>
      <c r="G121" s="173"/>
      <c r="H121" s="173"/>
      <c r="I121" s="173"/>
      <c r="J121" s="192"/>
      <c r="K121" s="192"/>
      <c r="L121" s="192"/>
      <c r="M121" s="151" t="s">
        <v>148</v>
      </c>
      <c r="N121" s="151"/>
      <c r="O121" s="151"/>
      <c r="P121" s="28"/>
      <c r="Q121" s="31"/>
    </row>
    <row r="122" spans="1:17" ht="32.25" customHeight="1" x14ac:dyDescent="0.2">
      <c r="A122" s="36"/>
      <c r="B122" s="197"/>
      <c r="C122" s="197"/>
      <c r="D122" s="173" t="s">
        <v>162</v>
      </c>
      <c r="E122" s="173"/>
      <c r="F122" s="173"/>
      <c r="G122" s="173"/>
      <c r="H122" s="173"/>
      <c r="I122" s="173"/>
      <c r="J122" s="192"/>
      <c r="K122" s="192"/>
      <c r="L122" s="192"/>
      <c r="M122" s="151" t="s">
        <v>149</v>
      </c>
      <c r="N122" s="151"/>
      <c r="O122" s="151"/>
      <c r="P122" s="28"/>
      <c r="Q122" s="31"/>
    </row>
    <row r="123" spans="1:17" ht="42" customHeight="1" x14ac:dyDescent="0.2">
      <c r="A123" s="36"/>
      <c r="B123" s="197" t="s">
        <v>150</v>
      </c>
      <c r="C123" s="197"/>
      <c r="D123" s="173" t="s">
        <v>163</v>
      </c>
      <c r="E123" s="173"/>
      <c r="F123" s="173"/>
      <c r="G123" s="173"/>
      <c r="H123" s="173"/>
      <c r="I123" s="173"/>
      <c r="J123" s="192"/>
      <c r="K123" s="192"/>
      <c r="L123" s="192"/>
      <c r="M123" s="151" t="s">
        <v>151</v>
      </c>
      <c r="N123" s="151"/>
      <c r="O123" s="151"/>
      <c r="P123" s="28"/>
      <c r="Q123" s="31"/>
    </row>
    <row r="124" spans="1:17" ht="42" customHeight="1" x14ac:dyDescent="0.2">
      <c r="A124" s="36"/>
      <c r="B124" s="197" t="s">
        <v>152</v>
      </c>
      <c r="C124" s="197"/>
      <c r="D124" s="173" t="s">
        <v>164</v>
      </c>
      <c r="E124" s="173"/>
      <c r="F124" s="173"/>
      <c r="G124" s="173"/>
      <c r="H124" s="173"/>
      <c r="I124" s="173"/>
      <c r="J124" s="193"/>
      <c r="K124" s="193"/>
      <c r="L124" s="193"/>
      <c r="M124" s="151" t="s">
        <v>153</v>
      </c>
      <c r="N124" s="151"/>
      <c r="O124" s="151"/>
      <c r="P124" s="28"/>
      <c r="Q124" s="31"/>
    </row>
    <row r="125" spans="1:17" ht="40.5" customHeight="1" x14ac:dyDescent="0.2">
      <c r="A125" s="36"/>
      <c r="B125" s="198" t="s">
        <v>154</v>
      </c>
      <c r="C125" s="198"/>
      <c r="D125" s="173" t="s">
        <v>165</v>
      </c>
      <c r="E125" s="173"/>
      <c r="F125" s="173"/>
      <c r="G125" s="173"/>
      <c r="H125" s="173"/>
      <c r="I125" s="173"/>
      <c r="J125" s="193"/>
      <c r="K125" s="193"/>
      <c r="L125" s="193"/>
      <c r="M125" s="151" t="s">
        <v>155</v>
      </c>
      <c r="N125" s="151"/>
      <c r="O125" s="151"/>
      <c r="P125" s="28"/>
      <c r="Q125" s="31"/>
    </row>
    <row r="126" spans="1:17" ht="36.75" customHeight="1" x14ac:dyDescent="0.2">
      <c r="A126" s="36"/>
      <c r="B126" s="198" t="s">
        <v>156</v>
      </c>
      <c r="C126" s="198"/>
      <c r="D126" s="173" t="s">
        <v>166</v>
      </c>
      <c r="E126" s="173"/>
      <c r="F126" s="173"/>
      <c r="G126" s="173"/>
      <c r="H126" s="173"/>
      <c r="I126" s="173"/>
      <c r="J126" s="193"/>
      <c r="K126" s="193"/>
      <c r="L126" s="193"/>
      <c r="M126" s="151" t="s">
        <v>157</v>
      </c>
      <c r="N126" s="151"/>
      <c r="O126" s="151"/>
      <c r="P126" s="28"/>
      <c r="Q126" s="31"/>
    </row>
    <row r="127" spans="1:17" ht="42.75" customHeight="1" x14ac:dyDescent="0.2">
      <c r="A127" s="36"/>
      <c r="B127" s="198" t="s">
        <v>158</v>
      </c>
      <c r="C127" s="198"/>
      <c r="D127" s="173" t="s">
        <v>159</v>
      </c>
      <c r="E127" s="173"/>
      <c r="F127" s="173"/>
      <c r="G127" s="173"/>
      <c r="H127" s="173"/>
      <c r="I127" s="173"/>
      <c r="J127" s="193"/>
      <c r="K127" s="193"/>
      <c r="L127" s="193"/>
      <c r="M127" s="151" t="s">
        <v>160</v>
      </c>
      <c r="N127" s="194"/>
      <c r="O127" s="194"/>
      <c r="P127" s="28"/>
      <c r="Q127" s="31"/>
    </row>
    <row r="128" spans="1:17" ht="24.75" customHeight="1" x14ac:dyDescent="0.2">
      <c r="A128" s="36"/>
      <c r="B128" s="38"/>
      <c r="C128" s="38"/>
      <c r="D128" s="28"/>
      <c r="E128" s="28"/>
      <c r="F128" s="28"/>
      <c r="G128" s="28"/>
      <c r="H128" s="28"/>
      <c r="I128" s="28"/>
      <c r="J128" s="31"/>
      <c r="K128" s="31"/>
      <c r="L128" s="31"/>
      <c r="M128" s="27"/>
      <c r="N128" s="39"/>
      <c r="O128" s="39"/>
      <c r="P128" s="28"/>
      <c r="Q128" s="31"/>
    </row>
    <row r="129" spans="1:17" ht="42.75" customHeight="1" x14ac:dyDescent="0.2">
      <c r="A129" s="36"/>
      <c r="B129" s="38"/>
      <c r="C129" s="38"/>
      <c r="D129" s="28"/>
      <c r="E129" s="200" t="s">
        <v>167</v>
      </c>
      <c r="F129" s="200"/>
      <c r="G129" s="200"/>
      <c r="H129" s="200" t="s">
        <v>168</v>
      </c>
      <c r="I129" s="200"/>
      <c r="J129" s="200"/>
      <c r="K129" s="31"/>
      <c r="L129" s="31"/>
      <c r="M129" s="27"/>
      <c r="N129" s="39"/>
      <c r="O129" s="39"/>
      <c r="P129" s="28"/>
      <c r="Q129" s="31"/>
    </row>
    <row r="130" spans="1:17" ht="18.75" customHeight="1" x14ac:dyDescent="0.2">
      <c r="A130" s="36"/>
      <c r="B130" s="38"/>
      <c r="C130" s="38"/>
      <c r="D130" s="28"/>
      <c r="E130" s="200" t="s">
        <v>169</v>
      </c>
      <c r="F130" s="200"/>
      <c r="G130" s="200"/>
      <c r="H130" s="202" t="s">
        <v>170</v>
      </c>
      <c r="I130" s="202"/>
      <c r="J130" s="202"/>
      <c r="K130" s="31"/>
      <c r="L130" s="31"/>
      <c r="M130" s="27"/>
      <c r="N130" s="39"/>
      <c r="O130" s="39"/>
      <c r="P130" s="28"/>
      <c r="Q130" s="31"/>
    </row>
    <row r="131" spans="1:17" ht="18.75" customHeight="1" x14ac:dyDescent="0.2">
      <c r="A131" s="36"/>
      <c r="B131" s="38"/>
      <c r="C131" s="38"/>
      <c r="D131" s="28"/>
      <c r="E131" s="200" t="s">
        <v>4</v>
      </c>
      <c r="F131" s="200"/>
      <c r="G131" s="200"/>
      <c r="H131" s="202" t="s">
        <v>171</v>
      </c>
      <c r="I131" s="202"/>
      <c r="J131" s="202"/>
      <c r="K131" s="31"/>
      <c r="L131" s="31"/>
      <c r="M131" s="27"/>
      <c r="N131" s="39"/>
      <c r="O131" s="39"/>
      <c r="P131" s="28"/>
      <c r="Q131" s="31"/>
    </row>
    <row r="132" spans="1:17" ht="18.75" customHeight="1" x14ac:dyDescent="0.2">
      <c r="A132" s="36"/>
      <c r="B132" s="38"/>
      <c r="C132" s="38"/>
      <c r="D132" s="28"/>
      <c r="E132" s="200" t="s">
        <v>172</v>
      </c>
      <c r="F132" s="200"/>
      <c r="G132" s="200"/>
      <c r="H132" s="202" t="s">
        <v>173</v>
      </c>
      <c r="I132" s="202"/>
      <c r="J132" s="202"/>
      <c r="K132" s="31"/>
      <c r="L132" s="31"/>
      <c r="M132" s="27"/>
      <c r="N132" s="39"/>
      <c r="O132" s="39"/>
      <c r="P132" s="28"/>
      <c r="Q132" s="31"/>
    </row>
    <row r="133" spans="1:17" s="5" customFormat="1" ht="18.75" customHeight="1" x14ac:dyDescent="0.2">
      <c r="A133" s="36"/>
      <c r="B133" s="38"/>
      <c r="C133" s="38"/>
      <c r="D133" s="28"/>
      <c r="E133" s="40"/>
      <c r="F133" s="40"/>
      <c r="G133" s="40"/>
      <c r="H133" s="27"/>
      <c r="I133" s="27"/>
      <c r="J133" s="27"/>
      <c r="K133" s="31"/>
      <c r="L133" s="31"/>
      <c r="M133" s="27"/>
      <c r="N133" s="39"/>
      <c r="O133" s="39"/>
      <c r="P133" s="28"/>
      <c r="Q133" s="31"/>
    </row>
    <row r="134" spans="1:17" s="5" customFormat="1" ht="18.75" customHeight="1" x14ac:dyDescent="0.2">
      <c r="A134" s="139" t="s">
        <v>200</v>
      </c>
      <c r="B134" s="139"/>
      <c r="C134" s="139"/>
      <c r="D134" s="139"/>
      <c r="E134" s="139"/>
      <c r="F134" s="139"/>
      <c r="G134" s="139"/>
      <c r="H134" s="139"/>
      <c r="I134" s="139"/>
      <c r="J134" s="139"/>
      <c r="K134" s="139"/>
      <c r="L134" s="139"/>
      <c r="M134" s="139"/>
      <c r="N134" s="139"/>
      <c r="O134" s="139"/>
      <c r="P134" s="139"/>
      <c r="Q134" s="139"/>
    </row>
    <row r="135" spans="1:17" s="5" customFormat="1" ht="18.75" customHeight="1" x14ac:dyDescent="0.2">
      <c r="A135" s="139"/>
      <c r="B135" s="139"/>
      <c r="C135" s="139"/>
      <c r="D135" s="139"/>
      <c r="E135" s="139"/>
      <c r="F135" s="139"/>
      <c r="G135" s="139"/>
      <c r="H135" s="139"/>
      <c r="I135" s="139"/>
      <c r="J135" s="139"/>
      <c r="K135" s="139"/>
      <c r="L135" s="139"/>
      <c r="M135" s="139"/>
      <c r="N135" s="139"/>
      <c r="O135" s="139"/>
      <c r="P135" s="139"/>
      <c r="Q135" s="139"/>
    </row>
    <row r="136" spans="1:17" s="5" customFormat="1" ht="18.75" customHeight="1" x14ac:dyDescent="0.2">
      <c r="A136" s="139"/>
      <c r="B136" s="139"/>
      <c r="C136" s="139"/>
      <c r="D136" s="139"/>
      <c r="E136" s="139"/>
      <c r="F136" s="139"/>
      <c r="G136" s="139"/>
      <c r="H136" s="139"/>
      <c r="I136" s="139"/>
      <c r="J136" s="139"/>
      <c r="K136" s="139"/>
      <c r="L136" s="139"/>
      <c r="M136" s="139"/>
      <c r="N136" s="139"/>
      <c r="O136" s="139"/>
      <c r="P136" s="139"/>
      <c r="Q136" s="139"/>
    </row>
    <row r="137" spans="1:17" s="5" customFormat="1" ht="18.75" customHeight="1" x14ac:dyDescent="0.2">
      <c r="A137" s="36"/>
      <c r="B137" s="38"/>
      <c r="C137" s="38"/>
      <c r="D137" s="28"/>
      <c r="E137" s="40"/>
      <c r="F137" s="40"/>
      <c r="G137" s="40"/>
      <c r="H137" s="27"/>
      <c r="I137" s="27"/>
      <c r="J137" s="27"/>
      <c r="K137" s="31"/>
      <c r="L137" s="31"/>
      <c r="M137" s="27"/>
      <c r="N137" s="39"/>
      <c r="O137" s="39"/>
      <c r="P137" s="28"/>
      <c r="Q137" s="31"/>
    </row>
    <row r="138" spans="1:17" s="5" customFormat="1" ht="32.25" customHeight="1" x14ac:dyDescent="0.2">
      <c r="A138" s="36"/>
      <c r="B138" s="38"/>
      <c r="C138" s="38"/>
      <c r="D138" s="28"/>
      <c r="E138" s="200" t="s">
        <v>174</v>
      </c>
      <c r="F138" s="200"/>
      <c r="G138" s="200"/>
      <c r="H138" s="200" t="s">
        <v>201</v>
      </c>
      <c r="I138" s="200"/>
      <c r="J138" s="200"/>
      <c r="K138" s="200"/>
      <c r="L138" s="31"/>
      <c r="M138" s="27"/>
      <c r="N138" s="39"/>
      <c r="O138" s="39"/>
      <c r="P138" s="28"/>
      <c r="Q138" s="31"/>
    </row>
    <row r="139" spans="1:17" s="5" customFormat="1" ht="30" customHeight="1" x14ac:dyDescent="0.2">
      <c r="A139" s="36"/>
      <c r="B139" s="38"/>
      <c r="C139" s="38"/>
      <c r="D139" s="28"/>
      <c r="E139" s="200" t="s">
        <v>169</v>
      </c>
      <c r="F139" s="200"/>
      <c r="G139" s="200"/>
      <c r="H139" s="201" t="s">
        <v>202</v>
      </c>
      <c r="I139" s="201"/>
      <c r="J139" s="201"/>
      <c r="K139" s="201"/>
      <c r="L139" s="31"/>
      <c r="M139" s="27"/>
      <c r="N139" s="39"/>
      <c r="O139" s="39"/>
      <c r="P139" s="28"/>
      <c r="Q139" s="31"/>
    </row>
    <row r="140" spans="1:17" s="5" customFormat="1" ht="27" customHeight="1" x14ac:dyDescent="0.2">
      <c r="A140" s="36"/>
      <c r="B140" s="38"/>
      <c r="C140" s="38"/>
      <c r="D140" s="28"/>
      <c r="E140" s="200" t="s">
        <v>4</v>
      </c>
      <c r="F140" s="200"/>
      <c r="G140" s="200"/>
      <c r="H140" s="201" t="s">
        <v>203</v>
      </c>
      <c r="I140" s="201"/>
      <c r="J140" s="201"/>
      <c r="K140" s="201"/>
      <c r="L140" s="31"/>
      <c r="M140" s="27"/>
      <c r="N140" s="39"/>
      <c r="O140" s="39"/>
      <c r="P140" s="28"/>
      <c r="Q140" s="31"/>
    </row>
    <row r="141" spans="1:17" s="5" customFormat="1" ht="27" customHeight="1" x14ac:dyDescent="0.2">
      <c r="A141" s="36"/>
      <c r="B141" s="38"/>
      <c r="C141" s="38"/>
      <c r="D141" s="28"/>
      <c r="E141" s="200" t="s">
        <v>172</v>
      </c>
      <c r="F141" s="200"/>
      <c r="G141" s="200"/>
      <c r="H141" s="201" t="s">
        <v>204</v>
      </c>
      <c r="I141" s="201"/>
      <c r="J141" s="201"/>
      <c r="K141" s="201"/>
      <c r="L141" s="31"/>
      <c r="M141" s="27"/>
      <c r="N141" s="39"/>
      <c r="O141" s="39"/>
      <c r="P141" s="28"/>
      <c r="Q141" s="31"/>
    </row>
    <row r="142" spans="1:17" s="5" customFormat="1" ht="18.75" customHeight="1" x14ac:dyDescent="0.2">
      <c r="A142" s="36"/>
      <c r="B142" s="38"/>
      <c r="C142" s="38"/>
      <c r="D142" s="28"/>
      <c r="E142" s="40"/>
      <c r="F142" s="40"/>
      <c r="G142" s="40"/>
      <c r="H142" s="27"/>
      <c r="I142" s="27"/>
      <c r="J142" s="27"/>
      <c r="K142" s="31"/>
      <c r="L142" s="31"/>
      <c r="M142" s="27"/>
      <c r="N142" s="39"/>
      <c r="O142" s="39"/>
      <c r="P142" s="28"/>
      <c r="Q142" s="31"/>
    </row>
    <row r="143" spans="1:17" ht="12.75" customHeight="1" x14ac:dyDescent="0.2">
      <c r="A143" s="175" t="s">
        <v>176</v>
      </c>
      <c r="B143" s="175"/>
      <c r="C143" s="175"/>
      <c r="D143" s="175"/>
      <c r="E143" s="175"/>
      <c r="F143" s="175"/>
      <c r="G143" s="175"/>
      <c r="H143" s="175"/>
      <c r="I143" s="175"/>
      <c r="J143" s="175"/>
      <c r="K143" s="175"/>
      <c r="L143" s="175"/>
      <c r="M143" s="175"/>
      <c r="N143" s="175"/>
      <c r="O143" s="175"/>
      <c r="P143" s="175"/>
      <c r="Q143" s="175"/>
    </row>
    <row r="144" spans="1:17" s="5" customFormat="1" ht="12.75" customHeight="1" x14ac:dyDescent="0.2">
      <c r="A144" s="203" t="s">
        <v>177</v>
      </c>
      <c r="B144" s="203"/>
      <c r="C144" s="203"/>
      <c r="D144" s="203"/>
      <c r="E144" s="203"/>
      <c r="F144" s="203"/>
      <c r="G144" s="203"/>
      <c r="H144" s="203"/>
      <c r="I144" s="203"/>
      <c r="J144" s="203"/>
      <c r="K144" s="203"/>
      <c r="L144" s="203"/>
      <c r="M144" s="203"/>
      <c r="N144" s="203"/>
      <c r="O144" s="203"/>
      <c r="P144" s="203"/>
      <c r="Q144" s="203"/>
    </row>
    <row r="145" spans="1:17" s="5" customFormat="1" x14ac:dyDescent="0.2">
      <c r="A145" s="203"/>
      <c r="B145" s="203"/>
      <c r="C145" s="203"/>
      <c r="D145" s="203"/>
      <c r="E145" s="203"/>
      <c r="F145" s="203"/>
      <c r="G145" s="203"/>
      <c r="H145" s="203"/>
      <c r="I145" s="203"/>
      <c r="J145" s="203"/>
      <c r="K145" s="203"/>
      <c r="L145" s="203"/>
      <c r="M145" s="203"/>
      <c r="N145" s="203"/>
      <c r="O145" s="203"/>
      <c r="P145" s="203"/>
      <c r="Q145" s="203"/>
    </row>
    <row r="146" spans="1:17" s="5" customFormat="1" x14ac:dyDescent="0.2">
      <c r="A146" s="203"/>
      <c r="B146" s="203"/>
      <c r="C146" s="203"/>
      <c r="D146" s="203"/>
      <c r="E146" s="203"/>
      <c r="F146" s="203"/>
      <c r="G146" s="203"/>
      <c r="H146" s="203"/>
      <c r="I146" s="203"/>
      <c r="J146" s="203"/>
      <c r="K146" s="203"/>
      <c r="L146" s="203"/>
      <c r="M146" s="203"/>
      <c r="N146" s="203"/>
      <c r="O146" s="203"/>
      <c r="P146" s="203"/>
      <c r="Q146" s="203"/>
    </row>
    <row r="147" spans="1:17" s="5" customFormat="1" x14ac:dyDescent="0.2">
      <c r="A147" s="41"/>
      <c r="B147" s="41"/>
      <c r="C147" s="41"/>
      <c r="D147" s="41"/>
      <c r="E147" s="41"/>
      <c r="F147" s="41"/>
      <c r="G147" s="41"/>
      <c r="H147" s="41"/>
      <c r="I147" s="41"/>
      <c r="J147" s="41"/>
      <c r="K147" s="41"/>
      <c r="L147" s="41"/>
      <c r="M147" s="41"/>
      <c r="N147" s="41"/>
      <c r="O147" s="41"/>
      <c r="P147" s="41"/>
      <c r="Q147" s="41"/>
    </row>
    <row r="148" spans="1:17" s="5" customFormat="1" ht="33" customHeight="1" x14ac:dyDescent="0.2">
      <c r="A148" s="41"/>
      <c r="B148" s="41"/>
      <c r="C148" s="41"/>
      <c r="D148" s="150" t="s">
        <v>178</v>
      </c>
      <c r="E148" s="150"/>
      <c r="F148" s="150"/>
      <c r="G148" s="150" t="s">
        <v>179</v>
      </c>
      <c r="H148" s="195"/>
      <c r="I148" s="204" t="s">
        <v>180</v>
      </c>
      <c r="J148" s="205"/>
      <c r="K148" s="206"/>
      <c r="L148" s="195" t="s">
        <v>184</v>
      </c>
      <c r="M148" s="210"/>
      <c r="N148" s="196"/>
      <c r="O148" s="41"/>
      <c r="P148" s="41"/>
      <c r="Q148" s="41"/>
    </row>
    <row r="149" spans="1:17" s="5" customFormat="1" x14ac:dyDescent="0.2">
      <c r="A149" s="41"/>
      <c r="B149" s="41"/>
      <c r="C149" s="41"/>
      <c r="D149" s="150"/>
      <c r="E149" s="150"/>
      <c r="F149" s="150"/>
      <c r="G149" s="150"/>
      <c r="H149" s="195"/>
      <c r="I149" s="207" t="s">
        <v>181</v>
      </c>
      <c r="J149" s="208"/>
      <c r="K149" s="209"/>
      <c r="L149" s="195"/>
      <c r="M149" s="210"/>
      <c r="N149" s="196"/>
      <c r="O149" s="41"/>
      <c r="P149" s="41"/>
      <c r="Q149" s="41"/>
    </row>
    <row r="150" spans="1:17" s="5" customFormat="1" x14ac:dyDescent="0.2">
      <c r="A150" s="41"/>
      <c r="B150" s="41"/>
      <c r="C150" s="41"/>
      <c r="D150" s="150"/>
      <c r="E150" s="150"/>
      <c r="F150" s="150"/>
      <c r="G150" s="150"/>
      <c r="H150" s="195"/>
      <c r="I150" s="207" t="s">
        <v>182</v>
      </c>
      <c r="J150" s="208"/>
      <c r="K150" s="209"/>
      <c r="L150" s="204" t="s">
        <v>185</v>
      </c>
      <c r="M150" s="205"/>
      <c r="N150" s="206"/>
      <c r="O150" s="41"/>
      <c r="P150" s="41"/>
      <c r="Q150" s="41"/>
    </row>
    <row r="151" spans="1:17" s="5" customFormat="1" x14ac:dyDescent="0.2">
      <c r="A151" s="41"/>
      <c r="B151" s="41"/>
      <c r="C151" s="41"/>
      <c r="D151" s="150"/>
      <c r="E151" s="150"/>
      <c r="F151" s="150"/>
      <c r="G151" s="150"/>
      <c r="H151" s="195"/>
      <c r="I151" s="211" t="s">
        <v>183</v>
      </c>
      <c r="J151" s="212"/>
      <c r="K151" s="213"/>
      <c r="L151" s="211"/>
      <c r="M151" s="212"/>
      <c r="N151" s="213"/>
      <c r="O151" s="41"/>
      <c r="P151" s="41"/>
      <c r="Q151" s="41"/>
    </row>
    <row r="152" spans="1:17" s="5" customFormat="1" x14ac:dyDescent="0.2">
      <c r="A152" s="41"/>
      <c r="B152" s="41"/>
      <c r="C152" s="41"/>
      <c r="D152" s="151" t="s">
        <v>186</v>
      </c>
      <c r="E152" s="151"/>
      <c r="F152" s="151"/>
      <c r="G152" s="151" t="s">
        <v>169</v>
      </c>
      <c r="H152" s="151"/>
      <c r="I152" s="217" t="s">
        <v>187</v>
      </c>
      <c r="J152" s="217"/>
      <c r="K152" s="217"/>
      <c r="L152" s="214" t="s">
        <v>188</v>
      </c>
      <c r="M152" s="215"/>
      <c r="N152" s="216"/>
      <c r="O152" s="41"/>
      <c r="P152" s="41"/>
      <c r="Q152" s="41"/>
    </row>
    <row r="153" spans="1:17" s="5" customFormat="1" x14ac:dyDescent="0.2">
      <c r="A153" s="41"/>
      <c r="B153" s="41"/>
      <c r="C153" s="41"/>
      <c r="D153" s="151"/>
      <c r="E153" s="151"/>
      <c r="F153" s="151"/>
      <c r="G153" s="151" t="s">
        <v>4</v>
      </c>
      <c r="H153" s="151"/>
      <c r="I153" s="198" t="s">
        <v>189</v>
      </c>
      <c r="J153" s="198"/>
      <c r="K153" s="198"/>
      <c r="L153" s="214" t="s">
        <v>190</v>
      </c>
      <c r="M153" s="215"/>
      <c r="N153" s="216"/>
      <c r="O153" s="41"/>
      <c r="P153" s="41"/>
      <c r="Q153" s="41"/>
    </row>
    <row r="154" spans="1:17" s="5" customFormat="1" x14ac:dyDescent="0.2">
      <c r="A154" s="41"/>
      <c r="B154" s="41"/>
      <c r="C154" s="41"/>
      <c r="D154" s="151"/>
      <c r="E154" s="151"/>
      <c r="F154" s="151"/>
      <c r="G154" s="151" t="s">
        <v>172</v>
      </c>
      <c r="H154" s="151"/>
      <c r="I154" s="198" t="s">
        <v>191</v>
      </c>
      <c r="J154" s="198"/>
      <c r="K154" s="198"/>
      <c r="L154" s="214" t="s">
        <v>190</v>
      </c>
      <c r="M154" s="215"/>
      <c r="N154" s="216"/>
      <c r="O154" s="41"/>
      <c r="P154" s="41"/>
      <c r="Q154" s="41"/>
    </row>
    <row r="155" spans="1:17" s="5" customFormat="1" x14ac:dyDescent="0.2">
      <c r="A155" s="41"/>
      <c r="B155" s="41"/>
      <c r="C155" s="41"/>
      <c r="D155" s="151" t="s">
        <v>192</v>
      </c>
      <c r="E155" s="151"/>
      <c r="F155" s="151"/>
      <c r="G155" s="151" t="s">
        <v>169</v>
      </c>
      <c r="H155" s="151"/>
      <c r="I155" s="198" t="s">
        <v>193</v>
      </c>
      <c r="J155" s="198"/>
      <c r="K155" s="198"/>
      <c r="L155" s="214" t="s">
        <v>190</v>
      </c>
      <c r="M155" s="215"/>
      <c r="N155" s="216"/>
      <c r="O155" s="41"/>
      <c r="P155" s="41"/>
      <c r="Q155" s="41"/>
    </row>
    <row r="156" spans="1:17" s="5" customFormat="1" x14ac:dyDescent="0.2">
      <c r="A156" s="41"/>
      <c r="B156" s="41"/>
      <c r="C156" s="41"/>
      <c r="D156" s="151"/>
      <c r="E156" s="151"/>
      <c r="F156" s="151"/>
      <c r="G156" s="151" t="s">
        <v>4</v>
      </c>
      <c r="H156" s="151"/>
      <c r="I156" s="198" t="s">
        <v>194</v>
      </c>
      <c r="J156" s="198"/>
      <c r="K156" s="198"/>
      <c r="L156" s="214" t="s">
        <v>190</v>
      </c>
      <c r="M156" s="215"/>
      <c r="N156" s="216"/>
      <c r="O156" s="41"/>
      <c r="P156" s="41"/>
      <c r="Q156" s="41"/>
    </row>
    <row r="157" spans="1:17" s="5" customFormat="1" x14ac:dyDescent="0.2">
      <c r="A157" s="41"/>
      <c r="B157" s="41"/>
      <c r="C157" s="41"/>
      <c r="D157" s="151"/>
      <c r="E157" s="151"/>
      <c r="F157" s="151"/>
      <c r="G157" s="151" t="s">
        <v>172</v>
      </c>
      <c r="H157" s="151"/>
      <c r="I157" s="198" t="s">
        <v>195</v>
      </c>
      <c r="J157" s="198"/>
      <c r="K157" s="198"/>
      <c r="L157" s="214" t="s">
        <v>190</v>
      </c>
      <c r="M157" s="215"/>
      <c r="N157" s="216"/>
      <c r="O157" s="41"/>
      <c r="P157" s="41"/>
      <c r="Q157" s="41"/>
    </row>
    <row r="158" spans="1:17" s="5" customFormat="1" x14ac:dyDescent="0.2">
      <c r="A158" s="41"/>
      <c r="B158" s="41"/>
      <c r="C158" s="41"/>
      <c r="D158" s="151" t="s">
        <v>196</v>
      </c>
      <c r="E158" s="151"/>
      <c r="F158" s="151"/>
      <c r="G158" s="151" t="s">
        <v>169</v>
      </c>
      <c r="H158" s="151"/>
      <c r="I158" s="198" t="s">
        <v>197</v>
      </c>
      <c r="J158" s="198"/>
      <c r="K158" s="198"/>
      <c r="L158" s="214" t="s">
        <v>190</v>
      </c>
      <c r="M158" s="215"/>
      <c r="N158" s="216"/>
      <c r="O158" s="41"/>
      <c r="P158" s="41"/>
      <c r="Q158" s="41"/>
    </row>
    <row r="159" spans="1:17" s="5" customFormat="1" x14ac:dyDescent="0.2">
      <c r="A159" s="41"/>
      <c r="B159" s="41"/>
      <c r="C159" s="41"/>
      <c r="D159" s="151"/>
      <c r="E159" s="151"/>
      <c r="F159" s="151"/>
      <c r="G159" s="151" t="s">
        <v>4</v>
      </c>
      <c r="H159" s="151"/>
      <c r="I159" s="198" t="s">
        <v>198</v>
      </c>
      <c r="J159" s="198"/>
      <c r="K159" s="198"/>
      <c r="L159" s="214" t="s">
        <v>190</v>
      </c>
      <c r="M159" s="215"/>
      <c r="N159" s="216"/>
      <c r="O159" s="41"/>
      <c r="P159" s="41"/>
      <c r="Q159" s="41"/>
    </row>
    <row r="160" spans="1:17" s="5" customFormat="1" x14ac:dyDescent="0.2">
      <c r="A160" s="41"/>
      <c r="B160" s="41"/>
      <c r="C160" s="41"/>
      <c r="D160" s="151"/>
      <c r="E160" s="151"/>
      <c r="F160" s="151"/>
      <c r="G160" s="151" t="s">
        <v>172</v>
      </c>
      <c r="H160" s="151"/>
      <c r="I160" s="198" t="s">
        <v>199</v>
      </c>
      <c r="J160" s="198"/>
      <c r="K160" s="198"/>
      <c r="L160" s="214" t="s">
        <v>190</v>
      </c>
      <c r="M160" s="215"/>
      <c r="N160" s="216"/>
      <c r="O160" s="41"/>
      <c r="P160" s="41"/>
      <c r="Q160" s="41"/>
    </row>
    <row r="161" spans="1:17" s="5" customFormat="1" x14ac:dyDescent="0.2">
      <c r="A161" s="41"/>
      <c r="B161" s="41"/>
      <c r="C161" s="41"/>
      <c r="D161" s="41"/>
      <c r="E161" s="41"/>
      <c r="F161" s="41"/>
      <c r="G161" s="41"/>
      <c r="H161" s="41"/>
      <c r="I161" s="41"/>
      <c r="J161" s="41"/>
      <c r="K161" s="41"/>
      <c r="L161" s="41"/>
      <c r="M161" s="41"/>
      <c r="N161" s="41"/>
      <c r="O161" s="41"/>
      <c r="P161" s="41"/>
      <c r="Q161" s="41"/>
    </row>
    <row r="162" spans="1:17" s="5" customFormat="1" x14ac:dyDescent="0.2">
      <c r="A162" s="41"/>
      <c r="B162" s="41"/>
      <c r="C162" s="41"/>
      <c r="D162" s="41"/>
      <c r="E162" s="41"/>
      <c r="F162" s="41"/>
      <c r="G162" s="41"/>
      <c r="H162" s="41"/>
      <c r="I162" s="41"/>
      <c r="J162" s="41"/>
      <c r="K162" s="41"/>
      <c r="L162" s="41"/>
      <c r="M162" s="41"/>
      <c r="N162" s="41"/>
      <c r="O162" s="41"/>
      <c r="P162" s="41"/>
      <c r="Q162" s="41"/>
    </row>
    <row r="163" spans="1:17" ht="13.5" customHeight="1" x14ac:dyDescent="0.2">
      <c r="A163" s="218" t="s">
        <v>215</v>
      </c>
      <c r="B163" s="218"/>
      <c r="C163" s="218"/>
      <c r="D163" s="218"/>
      <c r="E163" s="218"/>
      <c r="F163" s="218"/>
      <c r="G163" s="218"/>
      <c r="H163" s="218"/>
      <c r="I163" s="218"/>
      <c r="J163" s="218"/>
      <c r="K163" s="218"/>
      <c r="L163" s="218"/>
      <c r="M163" s="218"/>
      <c r="N163" s="218"/>
      <c r="O163" s="218"/>
      <c r="P163" s="218"/>
      <c r="Q163" s="218"/>
    </row>
    <row r="164" spans="1:17" ht="55.5" customHeight="1" x14ac:dyDescent="0.2">
      <c r="A164" s="145" t="s">
        <v>206</v>
      </c>
      <c r="B164" s="145"/>
      <c r="C164" s="145"/>
      <c r="D164" s="145"/>
      <c r="E164" s="145"/>
      <c r="F164" s="145"/>
      <c r="G164" s="145"/>
      <c r="H164" s="145"/>
      <c r="I164" s="145"/>
      <c r="J164" s="145"/>
      <c r="K164" s="145"/>
      <c r="L164" s="145"/>
      <c r="M164" s="145"/>
      <c r="N164" s="145"/>
      <c r="O164" s="145"/>
      <c r="P164" s="145"/>
      <c r="Q164" s="145"/>
    </row>
    <row r="165" spans="1:17" s="5" customFormat="1" ht="12.75" customHeight="1" x14ac:dyDescent="0.2">
      <c r="A165" s="28"/>
      <c r="B165" s="28"/>
      <c r="C165" s="28"/>
      <c r="D165" s="28"/>
      <c r="E165" s="28"/>
      <c r="F165" s="28"/>
      <c r="G165" s="28"/>
      <c r="H165" s="28"/>
      <c r="I165" s="28"/>
      <c r="J165" s="28"/>
      <c r="K165" s="28"/>
      <c r="L165" s="28"/>
      <c r="M165" s="28"/>
      <c r="N165" s="28"/>
      <c r="O165" s="28"/>
      <c r="P165" s="28"/>
      <c r="Q165" s="28"/>
    </row>
    <row r="166" spans="1:17" ht="64.5" customHeight="1" x14ac:dyDescent="0.2">
      <c r="A166" s="31"/>
      <c r="B166" s="31"/>
      <c r="C166" s="28"/>
      <c r="D166" s="150" t="s">
        <v>214</v>
      </c>
      <c r="E166" s="150"/>
      <c r="F166" s="150" t="s">
        <v>207</v>
      </c>
      <c r="G166" s="150"/>
      <c r="H166" s="150" t="s">
        <v>208</v>
      </c>
      <c r="I166" s="150"/>
      <c r="J166" s="150" t="s">
        <v>209</v>
      </c>
      <c r="K166" s="150"/>
      <c r="L166" s="195" t="s">
        <v>210</v>
      </c>
      <c r="M166" s="196"/>
      <c r="N166" s="36"/>
      <c r="O166" s="36"/>
      <c r="P166" s="36"/>
      <c r="Q166" s="36"/>
    </row>
    <row r="167" spans="1:17" x14ac:dyDescent="0.2">
      <c r="A167" s="31"/>
      <c r="B167" s="31"/>
      <c r="C167" s="28"/>
      <c r="D167" s="150" t="s">
        <v>169</v>
      </c>
      <c r="E167" s="150"/>
      <c r="F167" s="151" t="s">
        <v>211</v>
      </c>
      <c r="G167" s="151"/>
      <c r="H167" s="151" t="s">
        <v>211</v>
      </c>
      <c r="I167" s="151"/>
      <c r="J167" s="151">
        <v>2</v>
      </c>
      <c r="K167" s="151"/>
      <c r="L167" s="214">
        <v>2</v>
      </c>
      <c r="M167" s="216"/>
      <c r="N167" s="36"/>
      <c r="O167" s="36"/>
      <c r="P167" s="36"/>
      <c r="Q167" s="36"/>
    </row>
    <row r="168" spans="1:17" x14ac:dyDescent="0.2">
      <c r="A168" s="31"/>
      <c r="B168" s="31"/>
      <c r="C168" s="28"/>
      <c r="D168" s="150" t="s">
        <v>169</v>
      </c>
      <c r="E168" s="150"/>
      <c r="F168" s="151" t="s">
        <v>211</v>
      </c>
      <c r="G168" s="151"/>
      <c r="H168" s="151" t="s">
        <v>212</v>
      </c>
      <c r="I168" s="151"/>
      <c r="J168" s="151">
        <v>2</v>
      </c>
      <c r="K168" s="151"/>
      <c r="L168" s="214">
        <v>1</v>
      </c>
      <c r="M168" s="216"/>
      <c r="N168" s="36"/>
      <c r="O168" s="36"/>
      <c r="P168" s="36"/>
      <c r="Q168" s="36"/>
    </row>
    <row r="169" spans="1:17" x14ac:dyDescent="0.2">
      <c r="A169" s="31"/>
      <c r="B169" s="31"/>
      <c r="C169" s="28"/>
      <c r="D169" s="150" t="s">
        <v>169</v>
      </c>
      <c r="E169" s="150"/>
      <c r="F169" s="151" t="s">
        <v>211</v>
      </c>
      <c r="G169" s="151"/>
      <c r="H169" s="151" t="s">
        <v>213</v>
      </c>
      <c r="I169" s="151"/>
      <c r="J169" s="151">
        <v>2</v>
      </c>
      <c r="K169" s="151"/>
      <c r="L169" s="214">
        <v>0</v>
      </c>
      <c r="M169" s="216"/>
      <c r="N169" s="36"/>
      <c r="O169" s="36"/>
      <c r="P169" s="36"/>
      <c r="Q169" s="36"/>
    </row>
    <row r="170" spans="1:17" x14ac:dyDescent="0.2">
      <c r="A170" s="31"/>
      <c r="B170" s="31"/>
      <c r="C170" s="28"/>
      <c r="D170" s="150" t="s">
        <v>169</v>
      </c>
      <c r="E170" s="150"/>
      <c r="F170" s="151" t="s">
        <v>213</v>
      </c>
      <c r="G170" s="151"/>
      <c r="H170" s="151" t="s">
        <v>211</v>
      </c>
      <c r="I170" s="151"/>
      <c r="J170" s="151">
        <v>0</v>
      </c>
      <c r="K170" s="151"/>
      <c r="L170" s="214">
        <v>2</v>
      </c>
      <c r="M170" s="216"/>
      <c r="N170" s="36"/>
      <c r="O170" s="36"/>
      <c r="P170" s="36"/>
      <c r="Q170" s="36"/>
    </row>
    <row r="171" spans="1:17" x14ac:dyDescent="0.2">
      <c r="A171" s="31"/>
      <c r="B171" s="31"/>
      <c r="C171" s="28"/>
      <c r="D171" s="150" t="s">
        <v>4</v>
      </c>
      <c r="E171" s="150"/>
      <c r="F171" s="151" t="s">
        <v>211</v>
      </c>
      <c r="G171" s="151"/>
      <c r="H171" s="151" t="s">
        <v>211</v>
      </c>
      <c r="I171" s="151"/>
      <c r="J171" s="151">
        <v>1</v>
      </c>
      <c r="K171" s="151"/>
      <c r="L171" s="214">
        <v>1</v>
      </c>
      <c r="M171" s="216"/>
      <c r="N171" s="36"/>
      <c r="O171" s="36"/>
      <c r="P171" s="36"/>
      <c r="Q171" s="36"/>
    </row>
    <row r="172" spans="1:17" x14ac:dyDescent="0.2">
      <c r="A172" s="31"/>
      <c r="B172" s="31"/>
      <c r="C172" s="28"/>
      <c r="D172" s="150" t="s">
        <v>4</v>
      </c>
      <c r="E172" s="150"/>
      <c r="F172" s="151" t="s">
        <v>211</v>
      </c>
      <c r="G172" s="151"/>
      <c r="H172" s="151" t="s">
        <v>212</v>
      </c>
      <c r="I172" s="151"/>
      <c r="J172" s="151">
        <v>1</v>
      </c>
      <c r="K172" s="151"/>
      <c r="L172" s="214">
        <v>0</v>
      </c>
      <c r="M172" s="216"/>
      <c r="N172" s="36"/>
      <c r="O172" s="36"/>
      <c r="P172" s="36"/>
      <c r="Q172" s="36"/>
    </row>
    <row r="173" spans="1:17" x14ac:dyDescent="0.2">
      <c r="A173" s="31"/>
      <c r="B173" s="31"/>
      <c r="C173" s="28"/>
      <c r="D173" s="150" t="s">
        <v>4</v>
      </c>
      <c r="E173" s="150"/>
      <c r="F173" s="151" t="s">
        <v>211</v>
      </c>
      <c r="G173" s="151"/>
      <c r="H173" s="151" t="s">
        <v>213</v>
      </c>
      <c r="I173" s="151"/>
      <c r="J173" s="151">
        <v>1</v>
      </c>
      <c r="K173" s="151"/>
      <c r="L173" s="214">
        <v>0</v>
      </c>
      <c r="M173" s="216"/>
      <c r="N173" s="36"/>
      <c r="O173" s="36"/>
      <c r="P173" s="36"/>
      <c r="Q173" s="36"/>
    </row>
    <row r="174" spans="1:17" x14ac:dyDescent="0.2">
      <c r="A174" s="31"/>
      <c r="B174" s="31"/>
      <c r="C174" s="28"/>
      <c r="D174" s="150" t="s">
        <v>4</v>
      </c>
      <c r="E174" s="150"/>
      <c r="F174" s="151" t="s">
        <v>213</v>
      </c>
      <c r="G174" s="151"/>
      <c r="H174" s="151" t="s">
        <v>211</v>
      </c>
      <c r="I174" s="151"/>
      <c r="J174" s="151">
        <v>0</v>
      </c>
      <c r="K174" s="151"/>
      <c r="L174" s="214">
        <v>1</v>
      </c>
      <c r="M174" s="216"/>
      <c r="N174" s="36"/>
      <c r="O174" s="36"/>
      <c r="P174" s="36"/>
      <c r="Q174" s="36"/>
    </row>
    <row r="175" spans="1:17" x14ac:dyDescent="0.2">
      <c r="A175" s="31"/>
      <c r="B175" s="31"/>
      <c r="C175" s="28"/>
      <c r="D175" s="28"/>
      <c r="E175" s="36"/>
      <c r="F175" s="39"/>
      <c r="G175" s="39"/>
      <c r="H175" s="39"/>
      <c r="I175" s="42"/>
      <c r="J175" s="39"/>
      <c r="K175" s="42"/>
      <c r="L175" s="42"/>
      <c r="M175" s="36"/>
      <c r="N175" s="36"/>
      <c r="O175" s="36"/>
      <c r="P175" s="36"/>
      <c r="Q175" s="36"/>
    </row>
    <row r="176" spans="1:17" ht="49.5" customHeight="1" x14ac:dyDescent="0.2">
      <c r="A176" s="145" t="s">
        <v>289</v>
      </c>
      <c r="B176" s="145"/>
      <c r="C176" s="145"/>
      <c r="D176" s="145"/>
      <c r="E176" s="145"/>
      <c r="F176" s="145"/>
      <c r="G176" s="145"/>
      <c r="H176" s="145"/>
      <c r="I176" s="145"/>
      <c r="J176" s="145"/>
      <c r="K176" s="145"/>
      <c r="L176" s="145"/>
      <c r="M176" s="145"/>
      <c r="N176" s="145"/>
      <c r="O176" s="145"/>
      <c r="P176" s="145"/>
      <c r="Q176" s="145"/>
    </row>
    <row r="177" spans="1:18" s="5" customFormat="1" ht="12.75" customHeight="1" x14ac:dyDescent="0.2">
      <c r="A177" s="28"/>
      <c r="B177" s="28"/>
      <c r="C177" s="28"/>
      <c r="D177" s="28"/>
      <c r="E177" s="28"/>
      <c r="F177" s="28"/>
      <c r="G177" s="28"/>
      <c r="H177" s="28"/>
      <c r="I177" s="28"/>
      <c r="J177" s="28"/>
      <c r="K177" s="28"/>
      <c r="L177" s="28"/>
      <c r="M177" s="28"/>
      <c r="N177" s="28"/>
      <c r="O177" s="28"/>
      <c r="P177" s="28"/>
      <c r="Q177" s="28"/>
    </row>
    <row r="178" spans="1:18" x14ac:dyDescent="0.2">
      <c r="A178" s="31"/>
      <c r="B178" s="36"/>
      <c r="C178" s="146" t="s">
        <v>132</v>
      </c>
      <c r="D178" s="147"/>
      <c r="E178" s="147"/>
      <c r="F178" s="147"/>
      <c r="G178" s="147"/>
      <c r="H178" s="147"/>
      <c r="I178" s="147"/>
      <c r="J178" s="147"/>
      <c r="K178" s="147"/>
      <c r="L178" s="147"/>
      <c r="M178" s="147"/>
      <c r="N178" s="148"/>
      <c r="O178" s="36"/>
      <c r="P178" s="36"/>
      <c r="Q178" s="36"/>
      <c r="R178" s="25"/>
    </row>
    <row r="179" spans="1:18" x14ac:dyDescent="0.2">
      <c r="A179" s="31"/>
      <c r="B179" s="36"/>
      <c r="C179" s="143"/>
      <c r="D179" s="144"/>
      <c r="E179" s="143" t="s">
        <v>89</v>
      </c>
      <c r="F179" s="149"/>
      <c r="G179" s="149"/>
      <c r="H179" s="149"/>
      <c r="I179" s="149"/>
      <c r="J179" s="149"/>
      <c r="K179" s="149"/>
      <c r="L179" s="149"/>
      <c r="M179" s="149"/>
      <c r="N179" s="144"/>
      <c r="O179" s="36"/>
      <c r="P179" s="36"/>
      <c r="Q179" s="36"/>
      <c r="R179" s="25"/>
    </row>
    <row r="180" spans="1:18" x14ac:dyDescent="0.2">
      <c r="A180" s="31"/>
      <c r="B180" s="36"/>
      <c r="C180" s="143" t="s">
        <v>90</v>
      </c>
      <c r="D180" s="144"/>
      <c r="E180" s="165" t="s">
        <v>91</v>
      </c>
      <c r="F180" s="165"/>
      <c r="G180" s="166" t="s">
        <v>92</v>
      </c>
      <c r="H180" s="167"/>
      <c r="I180" s="168" t="s">
        <v>93</v>
      </c>
      <c r="J180" s="165"/>
      <c r="K180" s="168" t="s">
        <v>94</v>
      </c>
      <c r="L180" s="165"/>
      <c r="M180" s="168" t="s">
        <v>95</v>
      </c>
      <c r="N180" s="165"/>
      <c r="O180" s="36"/>
      <c r="P180" s="36"/>
      <c r="Q180" s="36"/>
      <c r="R180" s="25"/>
    </row>
    <row r="181" spans="1:18" ht="13.15" customHeight="1" x14ac:dyDescent="0.2">
      <c r="A181" s="31"/>
      <c r="B181" s="36"/>
      <c r="C181" s="152" t="s">
        <v>96</v>
      </c>
      <c r="D181" s="152"/>
      <c r="E181" s="153" t="s">
        <v>97</v>
      </c>
      <c r="F181" s="154"/>
      <c r="G181" s="155" t="s">
        <v>98</v>
      </c>
      <c r="H181" s="156"/>
      <c r="I181" s="157" t="s">
        <v>99</v>
      </c>
      <c r="J181" s="158"/>
      <c r="K181" s="157" t="s">
        <v>100</v>
      </c>
      <c r="L181" s="158"/>
      <c r="M181" s="157" t="s">
        <v>101</v>
      </c>
      <c r="N181" s="158"/>
      <c r="O181" s="36"/>
      <c r="P181" s="36"/>
      <c r="Q181" s="36"/>
      <c r="R181" s="25"/>
    </row>
    <row r="182" spans="1:18" ht="13.15" customHeight="1" x14ac:dyDescent="0.2">
      <c r="A182" s="31"/>
      <c r="B182" s="36"/>
      <c r="C182" s="152" t="s">
        <v>102</v>
      </c>
      <c r="D182" s="152"/>
      <c r="E182" s="159" t="s">
        <v>103</v>
      </c>
      <c r="F182" s="160"/>
      <c r="G182" s="155" t="s">
        <v>104</v>
      </c>
      <c r="H182" s="156"/>
      <c r="I182" s="155" t="s">
        <v>105</v>
      </c>
      <c r="J182" s="156"/>
      <c r="K182" s="157" t="s">
        <v>106</v>
      </c>
      <c r="L182" s="158"/>
      <c r="M182" s="157" t="s">
        <v>100</v>
      </c>
      <c r="N182" s="158"/>
      <c r="O182" s="36"/>
      <c r="P182" s="36"/>
      <c r="Q182" s="36"/>
      <c r="R182" s="25"/>
    </row>
    <row r="183" spans="1:18" ht="13.15" customHeight="1" x14ac:dyDescent="0.2">
      <c r="A183" s="31"/>
      <c r="B183" s="36"/>
      <c r="C183" s="152" t="s">
        <v>107</v>
      </c>
      <c r="D183" s="152"/>
      <c r="E183" s="180" t="s">
        <v>108</v>
      </c>
      <c r="F183" s="181"/>
      <c r="G183" s="159" t="s">
        <v>109</v>
      </c>
      <c r="H183" s="160"/>
      <c r="I183" s="155" t="s">
        <v>110</v>
      </c>
      <c r="J183" s="156"/>
      <c r="K183" s="155" t="s">
        <v>105</v>
      </c>
      <c r="L183" s="156"/>
      <c r="M183" s="157" t="s">
        <v>99</v>
      </c>
      <c r="N183" s="158"/>
      <c r="O183" s="36"/>
      <c r="P183" s="36"/>
      <c r="Q183" s="36"/>
      <c r="R183" s="25"/>
    </row>
    <row r="184" spans="1:18" ht="13.15" customHeight="1" x14ac:dyDescent="0.2">
      <c r="A184" s="31"/>
      <c r="B184" s="36"/>
      <c r="C184" s="152" t="s">
        <v>111</v>
      </c>
      <c r="D184" s="152"/>
      <c r="E184" s="180" t="s">
        <v>112</v>
      </c>
      <c r="F184" s="181"/>
      <c r="G184" s="159" t="s">
        <v>103</v>
      </c>
      <c r="H184" s="160"/>
      <c r="I184" s="159" t="s">
        <v>109</v>
      </c>
      <c r="J184" s="160"/>
      <c r="K184" s="155" t="s">
        <v>104</v>
      </c>
      <c r="L184" s="156"/>
      <c r="M184" s="155" t="s">
        <v>98</v>
      </c>
      <c r="N184" s="156"/>
      <c r="O184" s="36"/>
      <c r="P184" s="36"/>
      <c r="Q184" s="36"/>
      <c r="R184" s="25"/>
    </row>
    <row r="185" spans="1:18" ht="13.15" customHeight="1" x14ac:dyDescent="0.2">
      <c r="A185" s="31"/>
      <c r="B185" s="36"/>
      <c r="C185" s="152" t="s">
        <v>113</v>
      </c>
      <c r="D185" s="152"/>
      <c r="E185" s="180" t="s">
        <v>114</v>
      </c>
      <c r="F185" s="181"/>
      <c r="G185" s="180" t="s">
        <v>112</v>
      </c>
      <c r="H185" s="181"/>
      <c r="I185" s="180" t="s">
        <v>108</v>
      </c>
      <c r="J185" s="181"/>
      <c r="K185" s="159" t="s">
        <v>103</v>
      </c>
      <c r="L185" s="160"/>
      <c r="M185" s="153" t="s">
        <v>97</v>
      </c>
      <c r="N185" s="154"/>
      <c r="O185" s="36"/>
      <c r="P185" s="36"/>
      <c r="Q185" s="36"/>
      <c r="R185" s="25"/>
    </row>
    <row r="186" spans="1:18" x14ac:dyDescent="0.2">
      <c r="A186" s="33"/>
      <c r="B186" s="33"/>
      <c r="C186" s="39"/>
      <c r="D186" s="39"/>
      <c r="E186" s="43"/>
      <c r="F186" s="43"/>
      <c r="G186" s="43"/>
      <c r="H186" s="28"/>
      <c r="I186" s="28"/>
      <c r="J186" s="28"/>
      <c r="K186" s="28"/>
      <c r="L186" s="28"/>
      <c r="M186" s="28"/>
      <c r="N186" s="28"/>
      <c r="O186" s="33"/>
      <c r="P186" s="33"/>
      <c r="Q186" s="33"/>
    </row>
    <row r="187" spans="1:18" ht="13.5" customHeight="1" x14ac:dyDescent="0.2">
      <c r="A187" s="189" t="s">
        <v>216</v>
      </c>
      <c r="B187" s="189"/>
      <c r="C187" s="189"/>
      <c r="D187" s="189"/>
      <c r="E187" s="189"/>
      <c r="F187" s="189"/>
      <c r="G187" s="189"/>
      <c r="H187" s="189"/>
      <c r="I187" s="189"/>
      <c r="J187" s="189"/>
      <c r="K187" s="189"/>
      <c r="L187" s="189"/>
      <c r="M187" s="189"/>
      <c r="N187" s="189"/>
      <c r="O187" s="189"/>
      <c r="P187" s="189"/>
      <c r="Q187" s="189"/>
    </row>
    <row r="188" spans="1:18" x14ac:dyDescent="0.2">
      <c r="A188" s="142"/>
      <c r="B188" s="142"/>
      <c r="C188" s="142"/>
      <c r="D188" s="142"/>
      <c r="E188" s="142"/>
      <c r="F188" s="142"/>
      <c r="G188" s="142"/>
      <c r="H188" s="142"/>
      <c r="I188" s="142"/>
      <c r="J188" s="142"/>
      <c r="K188" s="142"/>
      <c r="L188" s="142"/>
      <c r="M188" s="142"/>
      <c r="N188" s="142"/>
      <c r="O188" s="142"/>
      <c r="P188" s="142"/>
      <c r="Q188" s="142"/>
    </row>
    <row r="189" spans="1:18" x14ac:dyDescent="0.2">
      <c r="A189" s="199" t="s">
        <v>290</v>
      </c>
      <c r="B189" s="199"/>
      <c r="C189" s="199"/>
      <c r="D189" s="199"/>
      <c r="E189" s="199"/>
      <c r="F189" s="199"/>
      <c r="G189" s="199"/>
      <c r="H189" s="199"/>
      <c r="I189" s="199"/>
      <c r="J189" s="199"/>
      <c r="K189" s="199"/>
      <c r="L189" s="199"/>
      <c r="M189" s="199"/>
      <c r="N189" s="199"/>
      <c r="O189" s="199"/>
      <c r="P189" s="199"/>
      <c r="Q189" s="199"/>
    </row>
    <row r="190" spans="1:18" x14ac:dyDescent="0.2">
      <c r="A190" s="36"/>
      <c r="B190" s="36"/>
      <c r="C190" s="36"/>
      <c r="D190" s="36"/>
      <c r="E190" s="36"/>
      <c r="F190" s="36"/>
      <c r="G190" s="36"/>
      <c r="H190" s="36"/>
      <c r="I190" s="36"/>
      <c r="J190" s="36"/>
      <c r="K190" s="36"/>
      <c r="L190" s="36"/>
      <c r="M190" s="36"/>
      <c r="N190" s="36"/>
      <c r="O190" s="36"/>
      <c r="P190" s="36"/>
      <c r="Q190" s="36"/>
    </row>
    <row r="191" spans="1:18" ht="40.5" customHeight="1" x14ac:dyDescent="0.2">
      <c r="A191" s="140" t="s">
        <v>291</v>
      </c>
      <c r="B191" s="140"/>
      <c r="C191" s="140"/>
      <c r="D191" s="140"/>
      <c r="E191" s="140"/>
      <c r="F191" s="140"/>
      <c r="G191" s="140"/>
      <c r="H191" s="140"/>
      <c r="I191" s="140"/>
      <c r="J191" s="140"/>
      <c r="K191" s="140"/>
      <c r="L191" s="140"/>
      <c r="M191" s="140"/>
      <c r="N191" s="140"/>
      <c r="O191" s="140"/>
      <c r="P191" s="140"/>
      <c r="Q191" s="140"/>
    </row>
    <row r="192" spans="1:18" ht="11.25" customHeight="1" x14ac:dyDescent="0.2">
      <c r="A192" s="142"/>
      <c r="B192" s="142"/>
      <c r="C192" s="142"/>
      <c r="D192" s="142"/>
      <c r="E192" s="142"/>
      <c r="F192" s="142"/>
      <c r="G192" s="142"/>
      <c r="H192" s="142"/>
      <c r="I192" s="142"/>
      <c r="J192" s="142"/>
      <c r="K192" s="142"/>
      <c r="L192" s="142"/>
      <c r="M192" s="142"/>
      <c r="N192" s="142"/>
      <c r="O192" s="142"/>
      <c r="P192" s="142"/>
      <c r="Q192" s="142"/>
    </row>
    <row r="193" spans="1:17" ht="13.5" customHeight="1" x14ac:dyDescent="0.2">
      <c r="A193" s="142" t="s">
        <v>292</v>
      </c>
      <c r="B193" s="142"/>
      <c r="C193" s="142"/>
      <c r="D193" s="142"/>
      <c r="E193" s="142"/>
      <c r="F193" s="142"/>
      <c r="G193" s="142"/>
      <c r="H193" s="142"/>
      <c r="I193" s="142"/>
      <c r="J193" s="142"/>
      <c r="K193" s="142"/>
      <c r="L193" s="142"/>
      <c r="M193" s="142"/>
      <c r="N193" s="142"/>
      <c r="O193" s="142"/>
      <c r="P193" s="142"/>
      <c r="Q193" s="142"/>
    </row>
    <row r="194" spans="1:17" ht="9" customHeight="1" x14ac:dyDescent="0.2">
      <c r="A194" s="142"/>
      <c r="B194" s="142"/>
      <c r="C194" s="142"/>
      <c r="D194" s="142"/>
      <c r="E194" s="142"/>
      <c r="F194" s="142"/>
      <c r="G194" s="142"/>
      <c r="H194" s="142"/>
      <c r="I194" s="142"/>
      <c r="J194" s="142"/>
      <c r="K194" s="142"/>
      <c r="L194" s="142"/>
      <c r="M194" s="142"/>
      <c r="N194" s="142"/>
      <c r="O194" s="142"/>
      <c r="P194" s="142"/>
      <c r="Q194" s="142"/>
    </row>
    <row r="195" spans="1:17" ht="13.5" customHeight="1" x14ac:dyDescent="0.2">
      <c r="A195" s="142" t="s">
        <v>293</v>
      </c>
      <c r="B195" s="142"/>
      <c r="C195" s="142"/>
      <c r="D195" s="142"/>
      <c r="E195" s="142"/>
      <c r="F195" s="142"/>
      <c r="G195" s="142"/>
      <c r="H195" s="142"/>
      <c r="I195" s="142"/>
      <c r="J195" s="142"/>
      <c r="K195" s="142"/>
      <c r="L195" s="142"/>
      <c r="M195" s="142"/>
      <c r="N195" s="142"/>
      <c r="O195" s="142"/>
      <c r="P195" s="142"/>
      <c r="Q195" s="142"/>
    </row>
    <row r="196" spans="1:17" ht="9" customHeight="1" x14ac:dyDescent="0.2">
      <c r="A196" s="142"/>
      <c r="B196" s="142"/>
      <c r="C196" s="142"/>
      <c r="D196" s="142"/>
      <c r="E196" s="142"/>
      <c r="F196" s="142"/>
      <c r="G196" s="142"/>
      <c r="H196" s="142"/>
      <c r="I196" s="142"/>
      <c r="J196" s="142"/>
      <c r="K196" s="142"/>
      <c r="L196" s="142"/>
      <c r="M196" s="142"/>
      <c r="N196" s="142"/>
      <c r="O196" s="142"/>
      <c r="P196" s="142"/>
      <c r="Q196" s="142"/>
    </row>
    <row r="197" spans="1:17" ht="13.5" customHeight="1" x14ac:dyDescent="0.2">
      <c r="A197" s="142" t="s">
        <v>294</v>
      </c>
      <c r="B197" s="142"/>
      <c r="C197" s="142"/>
      <c r="D197" s="142"/>
      <c r="E197" s="142"/>
      <c r="F197" s="142"/>
      <c r="G197" s="142"/>
      <c r="H197" s="142"/>
      <c r="I197" s="142"/>
      <c r="J197" s="142"/>
      <c r="K197" s="142"/>
      <c r="L197" s="142"/>
      <c r="M197" s="142"/>
      <c r="N197" s="142"/>
      <c r="O197" s="142"/>
      <c r="P197" s="142"/>
      <c r="Q197" s="142"/>
    </row>
    <row r="198" spans="1:17" ht="11.25" customHeight="1" x14ac:dyDescent="0.2">
      <c r="A198" s="142"/>
      <c r="B198" s="142"/>
      <c r="C198" s="142"/>
      <c r="D198" s="142"/>
      <c r="E198" s="142"/>
      <c r="F198" s="142"/>
      <c r="G198" s="142"/>
      <c r="H198" s="142"/>
      <c r="I198" s="142"/>
      <c r="J198" s="142"/>
      <c r="K198" s="142"/>
      <c r="L198" s="142"/>
      <c r="M198" s="142"/>
      <c r="N198" s="142"/>
      <c r="O198" s="142"/>
      <c r="P198" s="142"/>
      <c r="Q198" s="142"/>
    </row>
    <row r="202" spans="1:17" ht="15" x14ac:dyDescent="0.2">
      <c r="B202" s="45"/>
      <c r="C202" s="45"/>
      <c r="D202" s="45"/>
      <c r="E202" s="45"/>
      <c r="F202" s="45"/>
      <c r="G202" s="46"/>
      <c r="H202" s="46"/>
      <c r="I202" s="45"/>
      <c r="J202" s="47"/>
      <c r="K202" s="47"/>
      <c r="L202" s="47"/>
    </row>
    <row r="203" spans="1:17" ht="15" x14ac:dyDescent="0.2">
      <c r="B203" s="45"/>
      <c r="C203" s="45"/>
      <c r="D203" s="45"/>
      <c r="E203" s="45"/>
      <c r="F203" s="45"/>
      <c r="G203" s="46"/>
      <c r="H203" s="46"/>
      <c r="I203" s="45"/>
      <c r="J203" s="47"/>
      <c r="K203" s="47"/>
      <c r="L203" s="47"/>
    </row>
    <row r="204" spans="1:17" ht="15" x14ac:dyDescent="0.2">
      <c r="B204" s="45"/>
      <c r="C204" s="45"/>
      <c r="D204" s="45"/>
      <c r="E204" s="45"/>
      <c r="F204" s="45"/>
      <c r="G204" s="46"/>
      <c r="H204" s="46"/>
      <c r="I204" s="45"/>
      <c r="J204" s="47"/>
      <c r="K204" s="47"/>
      <c r="L204" s="47"/>
    </row>
    <row r="205" spans="1:17" ht="15" x14ac:dyDescent="0.2">
      <c r="B205" s="45"/>
      <c r="C205" s="45"/>
      <c r="D205" s="45"/>
      <c r="E205" s="45"/>
      <c r="F205" s="45"/>
      <c r="G205" s="46"/>
      <c r="H205" s="46"/>
      <c r="I205" s="45"/>
      <c r="J205" s="47"/>
      <c r="K205" s="47"/>
      <c r="L205" s="47"/>
    </row>
    <row r="206" spans="1:17" ht="15" x14ac:dyDescent="0.2">
      <c r="B206" s="45"/>
      <c r="C206" s="45"/>
      <c r="D206" s="45"/>
      <c r="E206" s="45"/>
      <c r="F206" s="45"/>
      <c r="G206" s="46"/>
      <c r="H206" s="46"/>
      <c r="I206" s="45"/>
      <c r="J206" s="47"/>
      <c r="K206" s="47"/>
      <c r="L206" s="47"/>
    </row>
    <row r="207" spans="1:17" ht="15" x14ac:dyDescent="0.2">
      <c r="B207" s="45"/>
      <c r="C207" s="45"/>
      <c r="D207" s="45"/>
      <c r="E207" s="45"/>
      <c r="F207" s="45"/>
      <c r="G207" s="47"/>
      <c r="H207" s="47"/>
      <c r="I207" s="47"/>
      <c r="J207" s="47"/>
      <c r="K207" s="47"/>
      <c r="L207" s="47"/>
    </row>
    <row r="208" spans="1:17" ht="15" x14ac:dyDescent="0.2">
      <c r="B208" s="40"/>
      <c r="C208" s="45"/>
      <c r="D208" s="40"/>
      <c r="E208" s="40"/>
      <c r="F208" s="40"/>
      <c r="G208" s="47"/>
      <c r="H208" s="47"/>
      <c r="I208" s="47"/>
      <c r="J208" s="47"/>
      <c r="K208" s="47"/>
      <c r="L208" s="47"/>
    </row>
    <row r="222" spans="1:6" x14ac:dyDescent="0.2">
      <c r="A222" s="44" t="s">
        <v>224</v>
      </c>
      <c r="B222" s="44" t="s">
        <v>224</v>
      </c>
      <c r="C222" s="44" t="s">
        <v>61</v>
      </c>
      <c r="D222" s="44" t="s">
        <v>228</v>
      </c>
      <c r="E222" s="44" t="s">
        <v>241</v>
      </c>
      <c r="F222" s="44" t="s">
        <v>245</v>
      </c>
    </row>
    <row r="223" spans="1:6" x14ac:dyDescent="0.2">
      <c r="A223" s="44" t="s">
        <v>225</v>
      </c>
      <c r="B223" s="44" t="s">
        <v>226</v>
      </c>
      <c r="C223" s="44" t="s">
        <v>63</v>
      </c>
      <c r="D223" s="44" t="s">
        <v>229</v>
      </c>
      <c r="E223" s="44" t="s">
        <v>242</v>
      </c>
      <c r="F223" s="44" t="s">
        <v>246</v>
      </c>
    </row>
    <row r="224" spans="1:6" x14ac:dyDescent="0.2">
      <c r="A224" s="44" t="s">
        <v>227</v>
      </c>
      <c r="B224" s="44" t="s">
        <v>225</v>
      </c>
      <c r="D224" s="44" t="s">
        <v>230</v>
      </c>
      <c r="E224" s="44" t="s">
        <v>243</v>
      </c>
      <c r="F224" s="44" t="s">
        <v>247</v>
      </c>
    </row>
    <row r="225" spans="2:4" x14ac:dyDescent="0.2">
      <c r="B225" s="44" t="s">
        <v>227</v>
      </c>
      <c r="D225" s="44" t="s">
        <v>231</v>
      </c>
    </row>
    <row r="226" spans="2:4" x14ac:dyDescent="0.2">
      <c r="D226" s="44" t="s">
        <v>232</v>
      </c>
    </row>
    <row r="227" spans="2:4" x14ac:dyDescent="0.2">
      <c r="D227" s="44" t="s">
        <v>134</v>
      </c>
    </row>
    <row r="228" spans="2:4" x14ac:dyDescent="0.2">
      <c r="D228" s="44" t="s">
        <v>233</v>
      </c>
    </row>
    <row r="229" spans="2:4" x14ac:dyDescent="0.2">
      <c r="D229" s="44" t="s">
        <v>234</v>
      </c>
    </row>
    <row r="230" spans="2:4" x14ac:dyDescent="0.2">
      <c r="D230" s="44" t="s">
        <v>133</v>
      </c>
    </row>
    <row r="231" spans="2:4" x14ac:dyDescent="0.2">
      <c r="D231" s="44" t="s">
        <v>235</v>
      </c>
    </row>
    <row r="232" spans="2:4" x14ac:dyDescent="0.2">
      <c r="D232" s="44" t="s">
        <v>135</v>
      </c>
    </row>
    <row r="233" spans="2:4" x14ac:dyDescent="0.2">
      <c r="D233" s="44" t="s">
        <v>62</v>
      </c>
    </row>
    <row r="234" spans="2:4" x14ac:dyDescent="0.2">
      <c r="D234" s="44" t="s">
        <v>236</v>
      </c>
    </row>
    <row r="235" spans="2:4" x14ac:dyDescent="0.2">
      <c r="D235" s="44" t="s">
        <v>237</v>
      </c>
    </row>
    <row r="236" spans="2:4" x14ac:dyDescent="0.2">
      <c r="D236" s="44" t="s">
        <v>238</v>
      </c>
    </row>
    <row r="237" spans="2:4" x14ac:dyDescent="0.2">
      <c r="D237" s="44" t="s">
        <v>239</v>
      </c>
    </row>
    <row r="238" spans="2:4" x14ac:dyDescent="0.2">
      <c r="D238" s="44" t="s">
        <v>240</v>
      </c>
    </row>
  </sheetData>
  <sheetProtection selectLockedCells="1" selectUnlockedCells="1"/>
  <mergeCells count="362">
    <mergeCell ref="A143:Q143"/>
    <mergeCell ref="L174:M174"/>
    <mergeCell ref="L173:M173"/>
    <mergeCell ref="L172:M172"/>
    <mergeCell ref="L171:M171"/>
    <mergeCell ref="L170:M170"/>
    <mergeCell ref="L169:M169"/>
    <mergeCell ref="L168:M168"/>
    <mergeCell ref="L167:M167"/>
    <mergeCell ref="L166:M166"/>
    <mergeCell ref="J166:K166"/>
    <mergeCell ref="J167:K167"/>
    <mergeCell ref="J169:K169"/>
    <mergeCell ref="J170:K170"/>
    <mergeCell ref="J171:K171"/>
    <mergeCell ref="J172:K172"/>
    <mergeCell ref="J173:K173"/>
    <mergeCell ref="J174:K174"/>
    <mergeCell ref="J168:K168"/>
    <mergeCell ref="H166:I166"/>
    <mergeCell ref="H167:I167"/>
    <mergeCell ref="H168:I168"/>
    <mergeCell ref="H169:I169"/>
    <mergeCell ref="H170:I170"/>
    <mergeCell ref="H173:I173"/>
    <mergeCell ref="H174:I174"/>
    <mergeCell ref="L154:N154"/>
    <mergeCell ref="L155:N155"/>
    <mergeCell ref="L156:N156"/>
    <mergeCell ref="L157:N157"/>
    <mergeCell ref="L158:N158"/>
    <mergeCell ref="L159:N159"/>
    <mergeCell ref="L160:N160"/>
    <mergeCell ref="A163:Q163"/>
    <mergeCell ref="A164:Q164"/>
    <mergeCell ref="I150:K150"/>
    <mergeCell ref="I151:K151"/>
    <mergeCell ref="I152:K152"/>
    <mergeCell ref="I153:K153"/>
    <mergeCell ref="I154:K154"/>
    <mergeCell ref="I155:K155"/>
    <mergeCell ref="I156:K156"/>
    <mergeCell ref="I157:K157"/>
    <mergeCell ref="I158:K158"/>
    <mergeCell ref="A144:Q146"/>
    <mergeCell ref="D148:F151"/>
    <mergeCell ref="D152:F154"/>
    <mergeCell ref="D155:F157"/>
    <mergeCell ref="D158:F160"/>
    <mergeCell ref="G148:H151"/>
    <mergeCell ref="G152:H152"/>
    <mergeCell ref="G153:H153"/>
    <mergeCell ref="G154:H154"/>
    <mergeCell ref="G155:H155"/>
    <mergeCell ref="G156:H156"/>
    <mergeCell ref="G157:H157"/>
    <mergeCell ref="G158:H158"/>
    <mergeCell ref="G159:H159"/>
    <mergeCell ref="G160:H160"/>
    <mergeCell ref="I148:K148"/>
    <mergeCell ref="I149:K149"/>
    <mergeCell ref="I159:K159"/>
    <mergeCell ref="I160:K160"/>
    <mergeCell ref="L148:N148"/>
    <mergeCell ref="L149:N149"/>
    <mergeCell ref="L150:N151"/>
    <mergeCell ref="L152:N152"/>
    <mergeCell ref="L153:N153"/>
    <mergeCell ref="E129:G129"/>
    <mergeCell ref="E130:G130"/>
    <mergeCell ref="E131:G131"/>
    <mergeCell ref="E132:G132"/>
    <mergeCell ref="H129:J129"/>
    <mergeCell ref="H130:J130"/>
    <mergeCell ref="H131:J131"/>
    <mergeCell ref="H132:J132"/>
    <mergeCell ref="A134:Q136"/>
    <mergeCell ref="E138:G138"/>
    <mergeCell ref="E139:G139"/>
    <mergeCell ref="E140:G140"/>
    <mergeCell ref="E141:G141"/>
    <mergeCell ref="H138:K138"/>
    <mergeCell ref="H139:K139"/>
    <mergeCell ref="H140:K140"/>
    <mergeCell ref="H141:K141"/>
    <mergeCell ref="A195:Q195"/>
    <mergeCell ref="C184:D184"/>
    <mergeCell ref="E184:F184"/>
    <mergeCell ref="G184:H184"/>
    <mergeCell ref="I184:J184"/>
    <mergeCell ref="K184:L184"/>
    <mergeCell ref="M184:N184"/>
    <mergeCell ref="C182:D182"/>
    <mergeCell ref="E182:F182"/>
    <mergeCell ref="G182:H182"/>
    <mergeCell ref="I182:J182"/>
    <mergeCell ref="K182:L182"/>
    <mergeCell ref="M182:N182"/>
    <mergeCell ref="C183:D183"/>
    <mergeCell ref="E183:F183"/>
    <mergeCell ref="G183:H183"/>
    <mergeCell ref="A196:Q196"/>
    <mergeCell ref="A197:Q197"/>
    <mergeCell ref="A198:Q198"/>
    <mergeCell ref="C185:D185"/>
    <mergeCell ref="E185:F185"/>
    <mergeCell ref="G185:H185"/>
    <mergeCell ref="I185:J185"/>
    <mergeCell ref="K185:L185"/>
    <mergeCell ref="M185:N185"/>
    <mergeCell ref="A187:Q187"/>
    <mergeCell ref="A188:Q188"/>
    <mergeCell ref="A191:Q191"/>
    <mergeCell ref="A194:Q194"/>
    <mergeCell ref="A193:Q193"/>
    <mergeCell ref="A192:Q192"/>
    <mergeCell ref="A189:Q189"/>
    <mergeCell ref="I183:J183"/>
    <mergeCell ref="K183:L183"/>
    <mergeCell ref="M183:N183"/>
    <mergeCell ref="C180:D180"/>
    <mergeCell ref="E180:F180"/>
    <mergeCell ref="G180:H180"/>
    <mergeCell ref="I180:J180"/>
    <mergeCell ref="K180:L180"/>
    <mergeCell ref="M180:N180"/>
    <mergeCell ref="C181:D181"/>
    <mergeCell ref="E181:F181"/>
    <mergeCell ref="G181:H181"/>
    <mergeCell ref="I181:J181"/>
    <mergeCell ref="K181:L181"/>
    <mergeCell ref="M181:N181"/>
    <mergeCell ref="A119:N119"/>
    <mergeCell ref="D120:L120"/>
    <mergeCell ref="D121:L121"/>
    <mergeCell ref="D122:L122"/>
    <mergeCell ref="D123:L123"/>
    <mergeCell ref="D124:L124"/>
    <mergeCell ref="D125:L125"/>
    <mergeCell ref="D126:L126"/>
    <mergeCell ref="D127:L127"/>
    <mergeCell ref="M120:O120"/>
    <mergeCell ref="M121:O121"/>
    <mergeCell ref="M122:O122"/>
    <mergeCell ref="M123:O123"/>
    <mergeCell ref="M124:O124"/>
    <mergeCell ref="M125:O125"/>
    <mergeCell ref="M126:O126"/>
    <mergeCell ref="M127:O127"/>
    <mergeCell ref="B120:C120"/>
    <mergeCell ref="B121:C122"/>
    <mergeCell ref="B123:C123"/>
    <mergeCell ref="B124:C124"/>
    <mergeCell ref="B125:C125"/>
    <mergeCell ref="B126:C126"/>
    <mergeCell ref="B127:C127"/>
    <mergeCell ref="G110:N110"/>
    <mergeCell ref="C111:F112"/>
    <mergeCell ref="G111:N111"/>
    <mergeCell ref="G112:N112"/>
    <mergeCell ref="A113:Q113"/>
    <mergeCell ref="A114:N114"/>
    <mergeCell ref="A115:Q115"/>
    <mergeCell ref="A117:Q117"/>
    <mergeCell ref="A118:Q118"/>
    <mergeCell ref="C97:F110"/>
    <mergeCell ref="G97:N97"/>
    <mergeCell ref="G98:N98"/>
    <mergeCell ref="G99:N99"/>
    <mergeCell ref="G100:N100"/>
    <mergeCell ref="G101:N101"/>
    <mergeCell ref="G102:N102"/>
    <mergeCell ref="G103:N103"/>
    <mergeCell ref="G104:N104"/>
    <mergeCell ref="G105:N105"/>
    <mergeCell ref="G106:N106"/>
    <mergeCell ref="G107:N107"/>
    <mergeCell ref="G108:N108"/>
    <mergeCell ref="G109:N109"/>
    <mergeCell ref="C86:D86"/>
    <mergeCell ref="E86:G86"/>
    <mergeCell ref="H86:N86"/>
    <mergeCell ref="A87:N87"/>
    <mergeCell ref="A88:Q88"/>
    <mergeCell ref="C89:F96"/>
    <mergeCell ref="G89:N89"/>
    <mergeCell ref="G90:N90"/>
    <mergeCell ref="G91:N91"/>
    <mergeCell ref="G92:N92"/>
    <mergeCell ref="G93:N93"/>
    <mergeCell ref="G94:N94"/>
    <mergeCell ref="G95:N95"/>
    <mergeCell ref="G96:N96"/>
    <mergeCell ref="A79:Q79"/>
    <mergeCell ref="A80:N80"/>
    <mergeCell ref="C81:N81"/>
    <mergeCell ref="H82:N82"/>
    <mergeCell ref="H83:N83"/>
    <mergeCell ref="H84:N84"/>
    <mergeCell ref="C85:D85"/>
    <mergeCell ref="E85:G85"/>
    <mergeCell ref="H85:N85"/>
    <mergeCell ref="C82:D82"/>
    <mergeCell ref="E82:G82"/>
    <mergeCell ref="C83:D83"/>
    <mergeCell ref="E83:G83"/>
    <mergeCell ref="C84:D84"/>
    <mergeCell ref="E84:G84"/>
    <mergeCell ref="K75:L75"/>
    <mergeCell ref="M75:N75"/>
    <mergeCell ref="C76:D76"/>
    <mergeCell ref="E76:F76"/>
    <mergeCell ref="G76:H76"/>
    <mergeCell ref="I76:J76"/>
    <mergeCell ref="K76:L76"/>
    <mergeCell ref="M76:N76"/>
    <mergeCell ref="C77:D77"/>
    <mergeCell ref="E77:F77"/>
    <mergeCell ref="G77:H77"/>
    <mergeCell ref="I77:J77"/>
    <mergeCell ref="K77:L77"/>
    <mergeCell ref="M77:N77"/>
    <mergeCell ref="C75:D75"/>
    <mergeCell ref="E75:F75"/>
    <mergeCell ref="G75:H75"/>
    <mergeCell ref="I75:J75"/>
    <mergeCell ref="G55:K55"/>
    <mergeCell ref="L55:N55"/>
    <mergeCell ref="C56:D56"/>
    <mergeCell ref="E56:F56"/>
    <mergeCell ref="G56:K56"/>
    <mergeCell ref="L56:N56"/>
    <mergeCell ref="C52:D52"/>
    <mergeCell ref="E52:F52"/>
    <mergeCell ref="C55:D55"/>
    <mergeCell ref="E55:F55"/>
    <mergeCell ref="A35:Q35"/>
    <mergeCell ref="A36:Q36"/>
    <mergeCell ref="A1:Q1"/>
    <mergeCell ref="A3:Q3"/>
    <mergeCell ref="A4:Q4"/>
    <mergeCell ref="A5:Q5"/>
    <mergeCell ref="A6:Q6"/>
    <mergeCell ref="A7:Q7"/>
    <mergeCell ref="A8:Q8"/>
    <mergeCell ref="A9:Q9"/>
    <mergeCell ref="A10:Q10"/>
    <mergeCell ref="A11:Q11"/>
    <mergeCell ref="A12:Q12"/>
    <mergeCell ref="A13:Q13"/>
    <mergeCell ref="A14:Q14"/>
    <mergeCell ref="A15:Q15"/>
    <mergeCell ref="A16:Q16"/>
    <mergeCell ref="A17:Q17"/>
    <mergeCell ref="A30:Q30"/>
    <mergeCell ref="A31:Q31"/>
    <mergeCell ref="A32:Q32"/>
    <mergeCell ref="A33:Q33"/>
    <mergeCell ref="A34:Q34"/>
    <mergeCell ref="A28:Q28"/>
    <mergeCell ref="A37:Q37"/>
    <mergeCell ref="A38:Q38"/>
    <mergeCell ref="A39:Q39"/>
    <mergeCell ref="A40:Q40"/>
    <mergeCell ref="A41:Q41"/>
    <mergeCell ref="A42:Q42"/>
    <mergeCell ref="A43:Q46"/>
    <mergeCell ref="A47:Q47"/>
    <mergeCell ref="A49:Q49"/>
    <mergeCell ref="C50:N50"/>
    <mergeCell ref="C51:D51"/>
    <mergeCell ref="E51:F51"/>
    <mergeCell ref="G51:K51"/>
    <mergeCell ref="L51:N51"/>
    <mergeCell ref="G52:K52"/>
    <mergeCell ref="C53:D53"/>
    <mergeCell ref="E53:F53"/>
    <mergeCell ref="C54:D54"/>
    <mergeCell ref="E54:F54"/>
    <mergeCell ref="L52:N52"/>
    <mergeCell ref="G53:K53"/>
    <mergeCell ref="L53:N53"/>
    <mergeCell ref="G54:K54"/>
    <mergeCell ref="L54:N54"/>
    <mergeCell ref="C61:D61"/>
    <mergeCell ref="C62:D62"/>
    <mergeCell ref="A58:Q58"/>
    <mergeCell ref="A59:Q59"/>
    <mergeCell ref="B60:P60"/>
    <mergeCell ref="E61:J61"/>
    <mergeCell ref="K61:P61"/>
    <mergeCell ref="E62:J62"/>
    <mergeCell ref="K62:P62"/>
    <mergeCell ref="C63:D63"/>
    <mergeCell ref="C64:D64"/>
    <mergeCell ref="E63:J63"/>
    <mergeCell ref="K63:P63"/>
    <mergeCell ref="E64:J64"/>
    <mergeCell ref="K64:P64"/>
    <mergeCell ref="C65:D65"/>
    <mergeCell ref="E65:J65"/>
    <mergeCell ref="K65:P65"/>
    <mergeCell ref="C66:D66"/>
    <mergeCell ref="E66:J66"/>
    <mergeCell ref="K66:P66"/>
    <mergeCell ref="A67:Q67"/>
    <mergeCell ref="C71:D71"/>
    <mergeCell ref="C72:D72"/>
    <mergeCell ref="A68:Q68"/>
    <mergeCell ref="C70:N70"/>
    <mergeCell ref="E71:N71"/>
    <mergeCell ref="E72:F72"/>
    <mergeCell ref="G72:H72"/>
    <mergeCell ref="I72:J72"/>
    <mergeCell ref="K72:L72"/>
    <mergeCell ref="M72:N72"/>
    <mergeCell ref="C73:D73"/>
    <mergeCell ref="E73:F73"/>
    <mergeCell ref="G73:H73"/>
    <mergeCell ref="I73:J73"/>
    <mergeCell ref="K73:L73"/>
    <mergeCell ref="M73:N73"/>
    <mergeCell ref="C74:D74"/>
    <mergeCell ref="E74:F74"/>
    <mergeCell ref="G74:H74"/>
    <mergeCell ref="I74:J74"/>
    <mergeCell ref="K74:L74"/>
    <mergeCell ref="M74:N74"/>
    <mergeCell ref="C179:D179"/>
    <mergeCell ref="A176:Q176"/>
    <mergeCell ref="C178:N178"/>
    <mergeCell ref="E179:N179"/>
    <mergeCell ref="D166:E166"/>
    <mergeCell ref="D167:E167"/>
    <mergeCell ref="D168:E168"/>
    <mergeCell ref="D169:E169"/>
    <mergeCell ref="D170:E170"/>
    <mergeCell ref="D171:E171"/>
    <mergeCell ref="D172:E172"/>
    <mergeCell ref="D173:E173"/>
    <mergeCell ref="D174:E174"/>
    <mergeCell ref="F166:G166"/>
    <mergeCell ref="F167:G167"/>
    <mergeCell ref="F168:G168"/>
    <mergeCell ref="F169:G169"/>
    <mergeCell ref="F170:G170"/>
    <mergeCell ref="F171:G171"/>
    <mergeCell ref="F172:G172"/>
    <mergeCell ref="F173:G173"/>
    <mergeCell ref="F174:G174"/>
    <mergeCell ref="H171:I171"/>
    <mergeCell ref="H172:I172"/>
    <mergeCell ref="A29:Q29"/>
    <mergeCell ref="A18:Q18"/>
    <mergeCell ref="A19:Q19"/>
    <mergeCell ref="A20:Q20"/>
    <mergeCell ref="A21:Q21"/>
    <mergeCell ref="A22:Q22"/>
    <mergeCell ref="A23:Q23"/>
    <mergeCell ref="A24:Q24"/>
    <mergeCell ref="A26:Q26"/>
    <mergeCell ref="A27:Q27"/>
  </mergeCells>
  <pageMargins left="0.70866141732283472" right="0.70866141732283472" top="0.74803149606299213" bottom="0.74803149606299213" header="0.31496062992125984" footer="0.31496062992125984"/>
  <pageSetup scale="64" orientation="portrait" r:id="rId1"/>
  <headerFooter>
    <oddFooter>&amp;LToda versión impresa de este documento se considera documento o copia no controlada&amp;RPágina &amp;P &amp;A</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M83"/>
  <sheetViews>
    <sheetView view="pageBreakPreview" zoomScale="40" zoomScaleNormal="90" zoomScaleSheetLayoutView="40" zoomScalePageLayoutView="40" workbookViewId="0">
      <selection sqref="A1:D3"/>
    </sheetView>
  </sheetViews>
  <sheetFormatPr baseColWidth="10" defaultColWidth="11.42578125" defaultRowHeight="15" x14ac:dyDescent="0.2"/>
  <cols>
    <col min="1" max="1" width="22.140625" style="17" customWidth="1"/>
    <col min="2" max="2" width="16.85546875" style="17" customWidth="1"/>
    <col min="3" max="3" width="24.140625" style="17" customWidth="1"/>
    <col min="4" max="4" width="28.42578125" style="17" customWidth="1"/>
    <col min="5" max="5" width="22.7109375" style="17" customWidth="1"/>
    <col min="6" max="6" width="27.5703125" style="17" customWidth="1"/>
    <col min="7" max="7" width="21.85546875" style="17" customWidth="1"/>
    <col min="8" max="8" width="25.42578125" style="17" customWidth="1"/>
    <col min="9" max="10" width="23.28515625" style="1" customWidth="1"/>
    <col min="11" max="11" width="29.5703125" style="1" customWidth="1"/>
    <col min="12" max="12" width="15.5703125" style="1" customWidth="1"/>
    <col min="13" max="13" width="22.5703125" style="1" customWidth="1"/>
    <col min="14" max="14" width="13.7109375" style="1" customWidth="1"/>
    <col min="15" max="15" width="29.85546875" style="1" customWidth="1"/>
    <col min="16" max="16" width="17.5703125" style="1" customWidth="1"/>
    <col min="17" max="17" width="20.42578125" style="1" hidden="1" customWidth="1"/>
    <col min="18" max="18" width="19.42578125" style="1" hidden="1" customWidth="1"/>
    <col min="19" max="19" width="26" style="1" hidden="1" customWidth="1"/>
    <col min="20" max="20" width="32.5703125" style="1" hidden="1" customWidth="1"/>
    <col min="21" max="21" width="25" style="1" hidden="1" customWidth="1"/>
    <col min="22" max="22" width="24.5703125" style="1" hidden="1" customWidth="1"/>
    <col min="23" max="23" width="22.85546875" style="1" hidden="1" customWidth="1"/>
    <col min="24" max="24" width="20.42578125" style="1" hidden="1" customWidth="1"/>
    <col min="25" max="25" width="23" style="1" hidden="1" customWidth="1"/>
    <col min="26" max="26" width="21.85546875" style="1" hidden="1" customWidth="1"/>
    <col min="27" max="27" width="28.7109375" style="1" hidden="1" customWidth="1"/>
    <col min="28" max="30" width="34.28515625" style="1" hidden="1" customWidth="1"/>
    <col min="31" max="31" width="24.85546875" style="1" customWidth="1"/>
    <col min="32" max="32" width="15.42578125" style="1" customWidth="1"/>
    <col min="33" max="33" width="23.5703125" style="1" customWidth="1"/>
    <col min="34" max="34" width="16" style="1" customWidth="1"/>
    <col min="35" max="35" width="22.140625" style="1" customWidth="1"/>
    <col min="36" max="36" width="39" style="1" customWidth="1"/>
    <col min="37" max="37" width="27.28515625" style="1" customWidth="1"/>
    <col min="38" max="38" width="26.85546875" style="1" customWidth="1"/>
    <col min="39" max="39" width="19.140625" style="1" customWidth="1"/>
    <col min="40" max="16384" width="11.42578125" style="1"/>
  </cols>
  <sheetData>
    <row r="1" spans="1:39" s="2" customFormat="1" ht="43.5" customHeight="1" x14ac:dyDescent="0.2">
      <c r="A1" s="228"/>
      <c r="B1" s="228"/>
      <c r="C1" s="228"/>
      <c r="D1" s="228"/>
      <c r="E1" s="244" t="s">
        <v>140</v>
      </c>
      <c r="F1" s="245"/>
      <c r="G1" s="245"/>
      <c r="H1" s="245"/>
      <c r="I1" s="245"/>
      <c r="J1" s="245"/>
      <c r="K1" s="245"/>
      <c r="L1" s="245"/>
      <c r="M1" s="245"/>
      <c r="N1" s="245"/>
      <c r="O1" s="245"/>
      <c r="P1" s="245"/>
      <c r="Q1" s="245"/>
      <c r="R1" s="245"/>
      <c r="S1" s="245"/>
      <c r="T1" s="245"/>
      <c r="U1" s="245"/>
      <c r="V1" s="245"/>
      <c r="W1" s="245"/>
      <c r="X1" s="245"/>
      <c r="Y1" s="245"/>
      <c r="Z1" s="245"/>
      <c r="AA1" s="245"/>
      <c r="AB1" s="246"/>
      <c r="AC1" s="22"/>
      <c r="AD1" s="22"/>
      <c r="AE1" s="232" t="s">
        <v>136</v>
      </c>
      <c r="AF1" s="232"/>
      <c r="AG1" s="232"/>
      <c r="AH1" s="232"/>
      <c r="AI1" s="232"/>
      <c r="AJ1" s="232"/>
      <c r="AK1" s="219" t="s">
        <v>141</v>
      </c>
      <c r="AL1" s="219"/>
      <c r="AM1" s="219"/>
    </row>
    <row r="2" spans="1:39" s="2" customFormat="1" ht="50.25" customHeight="1" x14ac:dyDescent="0.2">
      <c r="A2" s="228"/>
      <c r="B2" s="228"/>
      <c r="C2" s="228"/>
      <c r="D2" s="228"/>
      <c r="E2" s="244" t="s">
        <v>139</v>
      </c>
      <c r="F2" s="245"/>
      <c r="G2" s="245"/>
      <c r="H2" s="245"/>
      <c r="I2" s="245"/>
      <c r="J2" s="245"/>
      <c r="K2" s="245"/>
      <c r="L2" s="245"/>
      <c r="M2" s="245"/>
      <c r="N2" s="245"/>
      <c r="O2" s="245"/>
      <c r="P2" s="245"/>
      <c r="Q2" s="245"/>
      <c r="R2" s="245"/>
      <c r="S2" s="245"/>
      <c r="T2" s="245"/>
      <c r="U2" s="245"/>
      <c r="V2" s="245"/>
      <c r="W2" s="245"/>
      <c r="X2" s="245"/>
      <c r="Y2" s="245"/>
      <c r="Z2" s="245"/>
      <c r="AA2" s="245"/>
      <c r="AB2" s="246"/>
      <c r="AC2" s="22"/>
      <c r="AD2" s="22"/>
      <c r="AE2" s="232" t="s">
        <v>137</v>
      </c>
      <c r="AF2" s="232"/>
      <c r="AG2" s="232"/>
      <c r="AH2" s="232"/>
      <c r="AI2" s="232"/>
      <c r="AJ2" s="232"/>
      <c r="AK2" s="219" t="s">
        <v>943</v>
      </c>
      <c r="AL2" s="219"/>
      <c r="AM2" s="219"/>
    </row>
    <row r="3" spans="1:39" s="2" customFormat="1" ht="45.75" customHeight="1" x14ac:dyDescent="0.2">
      <c r="A3" s="228"/>
      <c r="B3" s="228"/>
      <c r="C3" s="228"/>
      <c r="D3" s="228"/>
      <c r="E3" s="247" t="s">
        <v>142</v>
      </c>
      <c r="F3" s="248"/>
      <c r="G3" s="248"/>
      <c r="H3" s="248"/>
      <c r="I3" s="248"/>
      <c r="J3" s="248"/>
      <c r="K3" s="248"/>
      <c r="L3" s="248"/>
      <c r="M3" s="248"/>
      <c r="N3" s="248"/>
      <c r="O3" s="248"/>
      <c r="P3" s="248"/>
      <c r="Q3" s="248"/>
      <c r="R3" s="248"/>
      <c r="S3" s="248"/>
      <c r="T3" s="248"/>
      <c r="U3" s="248"/>
      <c r="V3" s="248"/>
      <c r="W3" s="248"/>
      <c r="X3" s="248"/>
      <c r="Y3" s="248"/>
      <c r="Z3" s="248"/>
      <c r="AA3" s="248"/>
      <c r="AB3" s="249"/>
      <c r="AC3" s="23"/>
      <c r="AD3" s="23"/>
      <c r="AE3" s="232" t="s">
        <v>138</v>
      </c>
      <c r="AF3" s="232"/>
      <c r="AG3" s="232"/>
      <c r="AH3" s="232"/>
      <c r="AI3" s="232"/>
      <c r="AJ3" s="232"/>
      <c r="AK3" s="231">
        <v>43643</v>
      </c>
      <c r="AL3" s="219"/>
      <c r="AM3" s="219"/>
    </row>
    <row r="4" spans="1:39" ht="33" customHeight="1" x14ac:dyDescent="0.2">
      <c r="A4" s="225" t="s">
        <v>43</v>
      </c>
      <c r="B4" s="221"/>
      <c r="C4" s="221"/>
      <c r="D4" s="221"/>
      <c r="E4" s="221"/>
      <c r="F4" s="221"/>
      <c r="G4" s="221"/>
      <c r="H4" s="221"/>
      <c r="I4" s="221"/>
      <c r="J4" s="18"/>
      <c r="K4" s="225" t="s">
        <v>44</v>
      </c>
      <c r="L4" s="226"/>
      <c r="M4" s="226"/>
      <c r="N4" s="227"/>
      <c r="O4" s="223" t="s">
        <v>45</v>
      </c>
      <c r="P4" s="223" t="s">
        <v>46</v>
      </c>
      <c r="Q4" s="220" t="s">
        <v>47</v>
      </c>
      <c r="R4" s="221"/>
      <c r="S4" s="221"/>
      <c r="T4" s="221"/>
      <c r="U4" s="221"/>
      <c r="V4" s="221"/>
      <c r="W4" s="221"/>
      <c r="X4" s="221"/>
      <c r="Y4" s="221"/>
      <c r="Z4" s="222"/>
      <c r="AA4" s="225" t="s">
        <v>175</v>
      </c>
      <c r="AB4" s="243"/>
      <c r="AC4" s="225" t="s">
        <v>205</v>
      </c>
      <c r="AD4" s="226"/>
      <c r="AE4" s="226"/>
      <c r="AF4" s="226"/>
      <c r="AG4" s="226"/>
      <c r="AH4" s="243"/>
      <c r="AI4" s="221"/>
      <c r="AJ4" s="221"/>
      <c r="AK4" s="221"/>
      <c r="AL4" s="221"/>
      <c r="AM4" s="222"/>
    </row>
    <row r="5" spans="1:39" ht="118.5" customHeight="1" x14ac:dyDescent="0.2">
      <c r="A5" s="19" t="s">
        <v>39</v>
      </c>
      <c r="B5" s="19" t="s">
        <v>40</v>
      </c>
      <c r="C5" s="19" t="s">
        <v>48</v>
      </c>
      <c r="D5" s="19" t="s">
        <v>41</v>
      </c>
      <c r="E5" s="19" t="s">
        <v>42</v>
      </c>
      <c r="F5" s="19" t="s">
        <v>49</v>
      </c>
      <c r="G5" s="19" t="s">
        <v>50</v>
      </c>
      <c r="H5" s="19" t="s">
        <v>51</v>
      </c>
      <c r="I5" s="19" t="s">
        <v>52</v>
      </c>
      <c r="J5" s="19" t="s">
        <v>53</v>
      </c>
      <c r="K5" s="19" t="s">
        <v>54</v>
      </c>
      <c r="L5" s="19" t="s">
        <v>55</v>
      </c>
      <c r="M5" s="19" t="s">
        <v>56</v>
      </c>
      <c r="N5" s="19" t="s">
        <v>57</v>
      </c>
      <c r="O5" s="250"/>
      <c r="P5" s="224"/>
      <c r="Q5" s="20" t="s">
        <v>147</v>
      </c>
      <c r="R5" s="20" t="s">
        <v>162</v>
      </c>
      <c r="S5" s="20" t="s">
        <v>163</v>
      </c>
      <c r="T5" s="20" t="s">
        <v>164</v>
      </c>
      <c r="U5" s="20" t="s">
        <v>165</v>
      </c>
      <c r="V5" s="20" t="s">
        <v>166</v>
      </c>
      <c r="W5" s="20" t="s">
        <v>159</v>
      </c>
      <c r="X5" s="21" t="s">
        <v>217</v>
      </c>
      <c r="Y5" s="21" t="s">
        <v>218</v>
      </c>
      <c r="Z5" s="21" t="s">
        <v>219</v>
      </c>
      <c r="AA5" s="21" t="s">
        <v>220</v>
      </c>
      <c r="AB5" s="21" t="s">
        <v>221</v>
      </c>
      <c r="AC5" s="21" t="s">
        <v>222</v>
      </c>
      <c r="AD5" s="21" t="s">
        <v>223</v>
      </c>
      <c r="AE5" s="19" t="s">
        <v>54</v>
      </c>
      <c r="AF5" s="19" t="s">
        <v>55</v>
      </c>
      <c r="AG5" s="19" t="s">
        <v>56</v>
      </c>
      <c r="AH5" s="19" t="s">
        <v>57</v>
      </c>
      <c r="AI5" s="24" t="s">
        <v>244</v>
      </c>
      <c r="AJ5" s="19" t="s">
        <v>58</v>
      </c>
      <c r="AK5" s="19" t="s">
        <v>59</v>
      </c>
      <c r="AL5" s="19" t="s">
        <v>0</v>
      </c>
      <c r="AM5" s="19" t="s">
        <v>60</v>
      </c>
    </row>
    <row r="6" spans="1:39" ht="183" customHeight="1" x14ac:dyDescent="0.2">
      <c r="A6" s="233" t="s">
        <v>359</v>
      </c>
      <c r="B6" s="233" t="s">
        <v>927</v>
      </c>
      <c r="C6" s="236" t="s">
        <v>360</v>
      </c>
      <c r="D6" s="229" t="s">
        <v>361</v>
      </c>
      <c r="E6" s="240" t="s">
        <v>362</v>
      </c>
      <c r="F6" s="11" t="s">
        <v>61</v>
      </c>
      <c r="G6" s="11" t="s">
        <v>234</v>
      </c>
      <c r="H6" s="10" t="s">
        <v>363</v>
      </c>
      <c r="I6" s="69" t="s">
        <v>364</v>
      </c>
      <c r="J6" s="10" t="s">
        <v>365</v>
      </c>
      <c r="K6" s="11">
        <v>3</v>
      </c>
      <c r="L6" s="11">
        <v>4</v>
      </c>
      <c r="M6" s="11">
        <f t="shared" ref="M6:M16" si="0">+L6*K6</f>
        <v>12</v>
      </c>
      <c r="N6" s="6" t="str">
        <f t="shared" ref="N6:N16" si="1">IF(M6&lt;=3,"BAJA",IF(AND(M6&gt;=4,M6&lt;=6),"MODERADA",IF(AND(M6&gt;=8,M6&lt;=12),"ALTA",IF(AND(M6&gt;=15),"EXTREMA"))))</f>
        <v>ALTA</v>
      </c>
      <c r="O6" s="12" t="s">
        <v>366</v>
      </c>
      <c r="P6" s="13" t="s">
        <v>241</v>
      </c>
      <c r="Q6" s="14"/>
      <c r="R6" s="13"/>
      <c r="S6" s="13"/>
      <c r="T6" s="13"/>
      <c r="U6" s="13"/>
      <c r="V6" s="13"/>
      <c r="W6" s="13"/>
      <c r="X6" s="7">
        <f t="shared" ref="X6:X16" si="2">SUM(Q6:W6)</f>
        <v>0</v>
      </c>
      <c r="Y6" s="7" t="str">
        <f>IF(X6&lt;=85,"DÉBIL",IF(AND(X6&gt;=86,X6&lt;=95),"MODERADO",IF(AND(X6&gt;=96),"FUERTE")))</f>
        <v>DÉBIL</v>
      </c>
      <c r="Z6" s="7"/>
      <c r="AA6" s="7" t="str">
        <f>IF(AND(Y6="FUERTE",Z6="FUERTE"),"FUERTE",IF(AND(Y6="FUERTE",Z6="MODERADO"),"MODERADO",IF(AND(Y6="FUERTE",Z6="DÉBIL"),"DÉBIL",IF(AND(Y6="MODERADO",Z6="FUERTE"),"MODERADO",IF(AND(Y6="MODERADO",Z6="MODERADO"),"MODERADO",IF(AND(Y6="MODERADO",Z6="DÉBIL"),"DÉBIL",IF(AND(Y6="DÉBIL",Z6="FUERTE"),"DÉBIL",IF(AND(Y6="DÉBIL",Z6="MODERADO"),"DÉBIL",IF(AND(Y6="DÉBIL",Z6="DÉBIL"),"DÉBIL","SIN DATOS")))))))))</f>
        <v>SIN DATOS</v>
      </c>
      <c r="AB6" s="7" t="str">
        <f>IF(AND(Y6="FUERTE",Z6="FUERTE"),"NO",IF(AND(Y6="FUERTE",Z6="MODERADO"),"SI",IF(AND(Y6="FUERTE",Z6="DÉBIL"),"SI",IF(AND(Y6="MODERADO",Z6="FUERTE"),"SI",IF(AND(Y6="MODERADO",Z6="MODERADO"),"SI",IF(AND(Y6="MODERADO",Z6="DÉBIL"),"SI",IF(AND(Y6="DÉBIL",Z6="FUERTE"),"SI",IF(AND(Y6="DÉBIL",Z6="MODERADO"),"SI",IF(AND(Y6="DÉBIL",Z6="DÉBIL"),"SI","SIN DATOS")))))))))</f>
        <v>SIN DATOS</v>
      </c>
      <c r="AC6" s="7"/>
      <c r="AD6" s="7"/>
      <c r="AE6" s="7">
        <f>IF(AND(AB6="NO",AA6="FUERTE",AC6="DIRECTAMENTE",AD6="DIRECTAMENTE"),K6-2,IF(AND(AB6="NO",AA6="FUERTE",AC6="DIRECTAMENTE",AD6="INDIRECTAMENTE"),K6-2,IF(AND(AB6="NO",AA6="FUERTE",AC6="DIRECTAMENTE",AD6="NO DISMINUYE"),K6-2,IF(AND(AB6="NO",AA6="FUERTE",AC6="NO DISMINUYE",AD6="DIRECTAMENTE"),K6,IF(AND(AB6="NO",AA6="MODERADO",AC6="DIRECTAMENTE",AD6="DIRECTAMENTE"),K6-1,IF(AND(AB6="NO",AA6="MODERADO",AC6="DIRECTAMENTE",AD6="INDIRECTAMENTE"),K6-1,IF(AND(AB6="NO",AA6="MODERADO",AC6="DIRECTAMENTE",AD6="NO DISMINUYE"),K6-1,IF(AND(AB6="NO",AA6="MODERADO",AC6="NO DISMINUYE",AD6="DIRECTAMENTE"),K6,K6))))))))</f>
        <v>3</v>
      </c>
      <c r="AF6" s="7">
        <f>IF(AND(AB6="NO",AA6="FUERTE",AC6="DIRECTAMENTE",AD6="DIRECTAMENTE"),L6-2,IF(AND(AB6="NO",AA6="FUERTE",AC6="DIRECTAMENTE",AD6="INDIRECTAMENTE"),L6-1,IF(AND(AB6="NO",AA6="FUERTE",AC6="DIRECTAMENTE",AD6="NO DISMINUYE"),L6,IF(AND(AB6="NO",AA6="FUERTE",AC6="NO DISMINUYE",AD6="DIRECTAMENTE"),L6-2,IF(AND(AB6="NO",AA6="MODERADO",AC6="DIRECTAMENTE",AD6="DIRECTAMENTE"),L6-1,IF(AND(AB6="NO",AA6="MODERADO",AC6="DIRECTAMENTE",AD6="INDIRECTAMENTE"),L6,IF(AND(AB6="NO",AA6="MODERADO",AC6="DIRECTAMENTE",AD6="NO DISMINUYE"),L6,IF(AND(AB6="NO",AA6="MODERADO",AC6="NO DISMINUYE",AD6="DIRECTAMENTE"),L6-1,L6))))))))</f>
        <v>4</v>
      </c>
      <c r="AG6" s="11">
        <f t="shared" ref="AG6:AG16" si="3">+(AE6*AF6)</f>
        <v>12</v>
      </c>
      <c r="AH6" s="6" t="str">
        <f t="shared" ref="AH6:AH16" si="4">IF(AG6&lt;=3,"BAJA",IF(AND(AG6&gt;=4,AG6&lt;=6),"MODERADA",IF(AND(AG6&gt;=8,AG6&lt;=12),"ALTA",IF(AND(AG6&gt;=15),"EXTREMA"))))</f>
        <v>ALTA</v>
      </c>
      <c r="AI6" s="70" t="s">
        <v>367</v>
      </c>
      <c r="AJ6" s="71" t="s">
        <v>368</v>
      </c>
      <c r="AK6" s="72" t="s">
        <v>369</v>
      </c>
      <c r="AL6" s="70" t="s">
        <v>370</v>
      </c>
      <c r="AM6" s="70" t="s">
        <v>371</v>
      </c>
    </row>
    <row r="7" spans="1:39" s="16" customFormat="1" ht="143.25" customHeight="1" x14ac:dyDescent="0.2">
      <c r="A7" s="234"/>
      <c r="B7" s="234"/>
      <c r="C7" s="237"/>
      <c r="D7" s="239"/>
      <c r="E7" s="241"/>
      <c r="F7" s="11" t="s">
        <v>61</v>
      </c>
      <c r="G7" s="11" t="s">
        <v>234</v>
      </c>
      <c r="H7" s="10" t="s">
        <v>372</v>
      </c>
      <c r="I7" s="69" t="s">
        <v>373</v>
      </c>
      <c r="J7" s="10" t="s">
        <v>374</v>
      </c>
      <c r="K7" s="11">
        <v>4</v>
      </c>
      <c r="L7" s="11">
        <v>4</v>
      </c>
      <c r="M7" s="11">
        <f t="shared" si="0"/>
        <v>16</v>
      </c>
      <c r="N7" s="6" t="str">
        <f t="shared" si="1"/>
        <v>EXTREMA</v>
      </c>
      <c r="O7" s="12" t="s">
        <v>375</v>
      </c>
      <c r="P7" s="13" t="s">
        <v>241</v>
      </c>
      <c r="Q7" s="14"/>
      <c r="R7" s="13"/>
      <c r="S7" s="13"/>
      <c r="T7" s="13"/>
      <c r="U7" s="13"/>
      <c r="V7" s="13"/>
      <c r="W7" s="13"/>
      <c r="X7" s="7">
        <f t="shared" si="2"/>
        <v>0</v>
      </c>
      <c r="Y7" s="7" t="str">
        <f t="shared" ref="Y7:Y9" si="5">IF(X7&lt;=85,"DÉBIL",IF(AND(X7&gt;=86,X7&lt;=95),"MODERADO",IF(AND(X7&gt;=96),"FUERTE")))</f>
        <v>DÉBIL</v>
      </c>
      <c r="Z7" s="7"/>
      <c r="AA7" s="7" t="str">
        <f t="shared" ref="AA7:AA9" si="6">IF(AND(Y7="FUERTE",Z7="FUERTE"),"FUERTE",IF(AND(Y7="FUERTE",Z7="MODERADO"),"MODERADO",IF(AND(Y7="FUERTE",Z7="DÉBIL"),"DÉBIL",IF(AND(Y7="MODERADO",Z7="FUERTE"),"MODERADO",IF(AND(Y7="MODERADO",Z7="MODERADO"),"MODERADO",IF(AND(Y7="MODERADO",Z7="DÉBIL"),"DÉBIL",IF(AND(Y7="DÉBIL",Z7="FUERTE"),"DÉBIL",IF(AND(Y7="DÉBIL",Z7="MODERADO"),"DÉBIL",IF(AND(Y7="DÉBIL",Z7="DÉBIL"),"DÉBIL","SIN DATOS")))))))))</f>
        <v>SIN DATOS</v>
      </c>
      <c r="AB7" s="7" t="str">
        <f t="shared" ref="AB7:AB9" si="7">IF(AND(Y7="FUERTE",Z7="FUERTE"),"NO",IF(AND(Y7="FUERTE",Z7="MODERADO"),"SI",IF(AND(Y7="FUERTE",Z7="DÉBIL"),"SI",IF(AND(Y7="MODERADO",Z7="FUERTE"),"SI",IF(AND(Y7="MODERADO",Z7="MODERADO"),"SI",IF(AND(Y7="MODERADO",Z7="DÉBIL"),"SI",IF(AND(Y7="DÉBIL",Z7="FUERTE"),"SI",IF(AND(Y7="DÉBIL",Z7="MODERADO"),"SI",IF(AND(Y7="DÉBIL",Z7="DÉBIL"),"SI","SIN DATOS")))))))))</f>
        <v>SIN DATOS</v>
      </c>
      <c r="AC7" s="7"/>
      <c r="AD7" s="7"/>
      <c r="AE7" s="7">
        <f t="shared" ref="AE7:AE9" si="8">IF(AND(AB7="NO",AA7="FUERTE",AC7="DIRECTAMENTE",AD7="DIRECTAMENTE"),K7-2,IF(AND(AB7="NO",AA7="FUERTE",AC7="DIRECTAMENTE",AD7="INDIRECTAMENTE"),K7-2,IF(AND(AB7="NO",AA7="FUERTE",AC7="DIRECTAMENTE",AD7="NO DISMINUYE"),K7-2,IF(AND(AB7="NO",AA7="FUERTE",AC7="NO DISMINUYE",AD7="DIRECTAMENTE"),K7,IF(AND(AB7="NO",AA7="MODERADO",AC7="DIRECTAMENTE",AD7="DIRECTAMENTE"),K7-1,IF(AND(AB7="NO",AA7="MODERADO",AC7="DIRECTAMENTE",AD7="INDIRECTAMENTE"),K7-1,IF(AND(AB7="NO",AA7="MODERADO",AC7="DIRECTAMENTE",AD7="NO DISMINUYE"),K7-1,IF(AND(AB7="NO",AA7="MODERADO",AC7="NO DISMINUYE",AD7="DIRECTAMENTE"),K7,K7))))))))</f>
        <v>4</v>
      </c>
      <c r="AF7" s="7">
        <f t="shared" ref="AF7:AF9" si="9">IF(AND(AB7="NO",AA7="FUERTE",AC7="DIRECTAMENTE",AD7="DIRECTAMENTE"),L7-2,IF(AND(AB7="NO",AA7="FUERTE",AC7="DIRECTAMENTE",AD7="INDIRECTAMENTE"),L7-1,IF(AND(AB7="NO",AA7="FUERTE",AC7="DIRECTAMENTE",AD7="NO DISMINUYE"),L7,IF(AND(AB7="NO",AA7="FUERTE",AC7="NO DISMINUYE",AD7="DIRECTAMENTE"),L7-2,IF(AND(AB7="NO",AA7="MODERADO",AC7="DIRECTAMENTE",AD7="DIRECTAMENTE"),L7-1,IF(AND(AB7="NO",AA7="MODERADO",AC7="DIRECTAMENTE",AD7="INDIRECTAMENTE"),L7,IF(AND(AB7="NO",AA7="MODERADO",AC7="DIRECTAMENTE",AD7="NO DISMINUYE"),L7,IF(AND(AB7="NO",AA7="MODERADO",AC7="NO DISMINUYE",AD7="DIRECTAMENTE"),L7-1,L7))))))))</f>
        <v>4</v>
      </c>
      <c r="AG7" s="11">
        <f t="shared" si="3"/>
        <v>16</v>
      </c>
      <c r="AH7" s="6" t="str">
        <f t="shared" si="4"/>
        <v>EXTREMA</v>
      </c>
      <c r="AI7" s="70" t="s">
        <v>376</v>
      </c>
      <c r="AJ7" s="71" t="s">
        <v>377</v>
      </c>
      <c r="AK7" s="72" t="s">
        <v>378</v>
      </c>
      <c r="AL7" s="70" t="s">
        <v>379</v>
      </c>
      <c r="AM7" s="70" t="s">
        <v>380</v>
      </c>
    </row>
    <row r="8" spans="1:39" ht="122.45" customHeight="1" x14ac:dyDescent="0.2">
      <c r="A8" s="234"/>
      <c r="B8" s="234"/>
      <c r="C8" s="237"/>
      <c r="D8" s="239"/>
      <c r="E8" s="241"/>
      <c r="F8" s="7" t="s">
        <v>61</v>
      </c>
      <c r="G8" s="73" t="s">
        <v>234</v>
      </c>
      <c r="H8" s="10" t="s">
        <v>381</v>
      </c>
      <c r="I8" s="69" t="s">
        <v>382</v>
      </c>
      <c r="J8" s="10" t="s">
        <v>383</v>
      </c>
      <c r="K8" s="11">
        <v>2</v>
      </c>
      <c r="L8" s="11">
        <v>4</v>
      </c>
      <c r="M8" s="11">
        <f t="shared" si="0"/>
        <v>8</v>
      </c>
      <c r="N8" s="6" t="str">
        <f t="shared" si="1"/>
        <v>ALTA</v>
      </c>
      <c r="O8" s="12" t="s">
        <v>384</v>
      </c>
      <c r="P8" s="13" t="s">
        <v>241</v>
      </c>
      <c r="Q8" s="14"/>
      <c r="R8" s="13"/>
      <c r="S8" s="13"/>
      <c r="T8" s="13"/>
      <c r="U8" s="13"/>
      <c r="V8" s="13"/>
      <c r="W8" s="13"/>
      <c r="X8" s="7">
        <f t="shared" si="2"/>
        <v>0</v>
      </c>
      <c r="Y8" s="7" t="str">
        <f t="shared" si="5"/>
        <v>DÉBIL</v>
      </c>
      <c r="Z8" s="7"/>
      <c r="AA8" s="7" t="str">
        <f t="shared" si="6"/>
        <v>SIN DATOS</v>
      </c>
      <c r="AB8" s="7" t="str">
        <f t="shared" si="7"/>
        <v>SIN DATOS</v>
      </c>
      <c r="AC8" s="7"/>
      <c r="AD8" s="7"/>
      <c r="AE8" s="7">
        <f t="shared" si="8"/>
        <v>2</v>
      </c>
      <c r="AF8" s="7">
        <f t="shared" si="9"/>
        <v>4</v>
      </c>
      <c r="AG8" s="11">
        <f t="shared" si="3"/>
        <v>8</v>
      </c>
      <c r="AH8" s="6" t="str">
        <f t="shared" si="4"/>
        <v>ALTA</v>
      </c>
      <c r="AI8" s="70" t="s">
        <v>367</v>
      </c>
      <c r="AJ8" s="71" t="s">
        <v>377</v>
      </c>
      <c r="AK8" s="11" t="s">
        <v>378</v>
      </c>
      <c r="AL8" s="70" t="s">
        <v>370</v>
      </c>
      <c r="AM8" s="70" t="s">
        <v>371</v>
      </c>
    </row>
    <row r="9" spans="1:39" ht="180" x14ac:dyDescent="0.2">
      <c r="A9" s="234"/>
      <c r="B9" s="235"/>
      <c r="C9" s="238"/>
      <c r="D9" s="230"/>
      <c r="E9" s="242"/>
      <c r="F9" s="11" t="s">
        <v>61</v>
      </c>
      <c r="G9" s="9" t="s">
        <v>232</v>
      </c>
      <c r="H9" s="10" t="s">
        <v>385</v>
      </c>
      <c r="I9" s="69" t="s">
        <v>386</v>
      </c>
      <c r="J9" s="10" t="s">
        <v>387</v>
      </c>
      <c r="K9" s="11">
        <v>2</v>
      </c>
      <c r="L9" s="11">
        <v>4</v>
      </c>
      <c r="M9" s="11">
        <f t="shared" si="0"/>
        <v>8</v>
      </c>
      <c r="N9" s="6" t="str">
        <f t="shared" si="1"/>
        <v>ALTA</v>
      </c>
      <c r="O9" s="12" t="s">
        <v>388</v>
      </c>
      <c r="P9" s="13" t="s">
        <v>241</v>
      </c>
      <c r="Q9" s="14"/>
      <c r="R9" s="13"/>
      <c r="S9" s="13"/>
      <c r="T9" s="13"/>
      <c r="U9" s="13"/>
      <c r="V9" s="13"/>
      <c r="W9" s="13"/>
      <c r="X9" s="7">
        <f t="shared" si="2"/>
        <v>0</v>
      </c>
      <c r="Y9" s="7" t="str">
        <f t="shared" si="5"/>
        <v>DÉBIL</v>
      </c>
      <c r="Z9" s="7"/>
      <c r="AA9" s="7" t="str">
        <f t="shared" si="6"/>
        <v>SIN DATOS</v>
      </c>
      <c r="AB9" s="7" t="str">
        <f t="shared" si="7"/>
        <v>SIN DATOS</v>
      </c>
      <c r="AC9" s="7"/>
      <c r="AD9" s="7"/>
      <c r="AE9" s="7">
        <f t="shared" si="8"/>
        <v>2</v>
      </c>
      <c r="AF9" s="7">
        <f t="shared" si="9"/>
        <v>4</v>
      </c>
      <c r="AG9" s="11">
        <f t="shared" si="3"/>
        <v>8</v>
      </c>
      <c r="AH9" s="6" t="str">
        <f t="shared" si="4"/>
        <v>ALTA</v>
      </c>
      <c r="AI9" s="7" t="s">
        <v>389</v>
      </c>
      <c r="AJ9" s="12" t="s">
        <v>390</v>
      </c>
      <c r="AK9" s="11" t="s">
        <v>391</v>
      </c>
      <c r="AL9" s="70" t="s">
        <v>392</v>
      </c>
      <c r="AM9" s="12" t="s">
        <v>393</v>
      </c>
    </row>
    <row r="10" spans="1:39" ht="315" x14ac:dyDescent="0.2">
      <c r="A10" s="234"/>
      <c r="B10" s="233" t="s">
        <v>932</v>
      </c>
      <c r="C10" s="236" t="s">
        <v>394</v>
      </c>
      <c r="D10" s="229" t="s">
        <v>395</v>
      </c>
      <c r="E10" s="229" t="s">
        <v>396</v>
      </c>
      <c r="F10" s="8" t="s">
        <v>61</v>
      </c>
      <c r="G10" s="9" t="s">
        <v>234</v>
      </c>
      <c r="H10" s="10" t="s">
        <v>397</v>
      </c>
      <c r="I10" s="69" t="s">
        <v>398</v>
      </c>
      <c r="J10" s="10" t="s">
        <v>399</v>
      </c>
      <c r="K10" s="11">
        <v>3</v>
      </c>
      <c r="L10" s="11">
        <v>3</v>
      </c>
      <c r="M10" s="11">
        <f t="shared" si="0"/>
        <v>9</v>
      </c>
      <c r="N10" s="6" t="str">
        <f t="shared" si="1"/>
        <v>ALTA</v>
      </c>
      <c r="O10" s="12" t="s">
        <v>400</v>
      </c>
      <c r="P10" s="13" t="s">
        <v>241</v>
      </c>
      <c r="Q10" s="14"/>
      <c r="R10" s="13"/>
      <c r="S10" s="13"/>
      <c r="T10" s="13"/>
      <c r="U10" s="13"/>
      <c r="V10" s="13"/>
      <c r="W10" s="13"/>
      <c r="X10" s="7">
        <f t="shared" si="2"/>
        <v>0</v>
      </c>
      <c r="Y10" s="7" t="str">
        <f>IF(X10&lt;=85,"DÉBIL",IF(AND(X10&gt;=86,X10&lt;=95),"MODERADO",IF(AND(X10&gt;=96),"FUERTE")))</f>
        <v>DÉBIL</v>
      </c>
      <c r="Z10" s="7"/>
      <c r="AA10" s="7" t="str">
        <f>IF(AND(Y10="FUERTE",Z10="FUERTE"),"FUERTE",IF(AND(Y10="FUERTE",Z10="MODERADO"),"MODERADO",IF(AND(Y10="FUERTE",Z10="DÉBIL"),"DÉBIL",IF(AND(Y10="MODERADO",Z10="FUERTE"),"MODERADO",IF(AND(Y10="MODERADO",Z10="MODERADO"),"MODERADO",IF(AND(Y10="MODERADO",Z10="DÉBIL"),"DÉBIL",IF(AND(Y10="DÉBIL",Z10="FUERTE"),"DÉBIL",IF(AND(Y10="DÉBIL",Z10="MODERADO"),"DÉBIL",IF(AND(Y10="DÉBIL",Z10="DÉBIL"),"DÉBIL","SIN DATOS")))))))))</f>
        <v>SIN DATOS</v>
      </c>
      <c r="AB10" s="7" t="str">
        <f>IF(AND(Y10="FUERTE",Z10="FUERTE"),"NO",IF(AND(Y10="FUERTE",Z10="MODERADO"),"SI",IF(AND(Y10="FUERTE",Z10="DÉBIL"),"SI",IF(AND(Y10="MODERADO",Z10="FUERTE"),"SI",IF(AND(Y10="MODERADO",Z10="MODERADO"),"SI",IF(AND(Y10="MODERADO",Z10="DÉBIL"),"SI",IF(AND(Y10="DÉBIL",Z10="FUERTE"),"SI",IF(AND(Y10="DÉBIL",Z10="MODERADO"),"SI",IF(AND(Y10="DÉBIL",Z10="DÉBIL"),"SI","SIN DATOS")))))))))</f>
        <v>SIN DATOS</v>
      </c>
      <c r="AC10" s="7"/>
      <c r="AD10" s="7"/>
      <c r="AE10" s="7">
        <f>IF(AND(AB10="NO",AA10="FUERTE",AC10="DIRECTAMENTE",AD10="DIRECTAMENTE"),K10-2,IF(AND(AB10="NO",AA10="FUERTE",AC10="DIRECTAMENTE",AD10="INDIRECTAMENTE"),K10-2,IF(AND(AB10="NO",AA10="FUERTE",AC10="DIRECTAMENTE",AD10="NO DISMINUYE"),K10-2,IF(AND(AB10="NO",AA10="FUERTE",AC10="NO DISMINUYE",AD10="DIRECTAMENTE"),K10,IF(AND(AB10="NO",AA10="MODERADO",AC10="DIRECTAMENTE",AD10="DIRECTAMENTE"),K10-1,IF(AND(AB10="NO",AA10="MODERADO",AC10="DIRECTAMENTE",AD10="INDIRECTAMENTE"),K10-1,IF(AND(AB10="NO",AA10="MODERADO",AC10="DIRECTAMENTE",AD10="NO DISMINUYE"),K10-1,IF(AND(AB10="NO",AA10="MODERADO",AC10="NO DISMINUYE",AD10="DIRECTAMENTE"),K10,K10))))))))</f>
        <v>3</v>
      </c>
      <c r="AF10" s="7">
        <f>IF(AND(AB10="NO",AA10="FUERTE",AC10="DIRECTAMENTE",AD10="DIRECTAMENTE"),L10-2,IF(AND(AB10="NO",AA10="FUERTE",AC10="DIRECTAMENTE",AD10="INDIRECTAMENTE"),L10-1,IF(AND(AB10="NO",AA10="FUERTE",AC10="DIRECTAMENTE",AD10="NO DISMINUYE"),L10,IF(AND(AB10="NO",AA10="FUERTE",AC10="NO DISMINUYE",AD10="DIRECTAMENTE"),L10-2,IF(AND(AB10="NO",AA10="MODERADO",AC10="DIRECTAMENTE",AD10="DIRECTAMENTE"),L10-1,IF(AND(AB10="NO",AA10="MODERADO",AC10="DIRECTAMENTE",AD10="INDIRECTAMENTE"),L10,IF(AND(AB10="NO",AA10="MODERADO",AC10="DIRECTAMENTE",AD10="NO DISMINUYE"),L10,IF(AND(AB10="NO",AA10="MODERADO",AC10="NO DISMINUYE",AD10="DIRECTAMENTE"),L10-1,L10))))))))</f>
        <v>3</v>
      </c>
      <c r="AG10" s="11">
        <f t="shared" si="3"/>
        <v>9</v>
      </c>
      <c r="AH10" s="6" t="str">
        <f t="shared" si="4"/>
        <v>ALTA</v>
      </c>
      <c r="AI10" s="7" t="s">
        <v>401</v>
      </c>
      <c r="AJ10" s="12" t="s">
        <v>402</v>
      </c>
      <c r="AK10" s="15" t="s">
        <v>403</v>
      </c>
      <c r="AL10" s="12" t="s">
        <v>404</v>
      </c>
      <c r="AM10" s="12" t="s">
        <v>405</v>
      </c>
    </row>
    <row r="11" spans="1:39" ht="135" x14ac:dyDescent="0.2">
      <c r="A11" s="234"/>
      <c r="B11" s="235"/>
      <c r="C11" s="238"/>
      <c r="D11" s="230"/>
      <c r="E11" s="230"/>
      <c r="F11" s="74" t="s">
        <v>61</v>
      </c>
      <c r="G11" s="73" t="s">
        <v>234</v>
      </c>
      <c r="H11" s="10" t="s">
        <v>406</v>
      </c>
      <c r="I11" s="69" t="s">
        <v>407</v>
      </c>
      <c r="J11" s="10" t="s">
        <v>408</v>
      </c>
      <c r="K11" s="11">
        <v>2</v>
      </c>
      <c r="L11" s="11">
        <v>4</v>
      </c>
      <c r="M11" s="11">
        <f t="shared" si="0"/>
        <v>8</v>
      </c>
      <c r="N11" s="6" t="str">
        <f t="shared" si="1"/>
        <v>ALTA</v>
      </c>
      <c r="O11" s="12" t="s">
        <v>409</v>
      </c>
      <c r="P11" s="13" t="s">
        <v>241</v>
      </c>
      <c r="Q11" s="14"/>
      <c r="R11" s="13"/>
      <c r="S11" s="13"/>
      <c r="T11" s="13"/>
      <c r="U11" s="13"/>
      <c r="V11" s="13"/>
      <c r="W11" s="13"/>
      <c r="X11" s="7">
        <f t="shared" si="2"/>
        <v>0</v>
      </c>
      <c r="Y11" s="7" t="str">
        <f t="shared" ref="Y11" si="10">IF(X11&lt;=85,"DÉBIL",IF(AND(X11&gt;=86,X11&lt;=95),"MODERADO",IF(AND(X11&gt;=96),"FUERTE")))</f>
        <v>DÉBIL</v>
      </c>
      <c r="Z11" s="7"/>
      <c r="AA11" s="7" t="str">
        <f t="shared" ref="AA11" si="11">IF(AND(Y11="FUERTE",Z11="FUERTE"),"FUERTE",IF(AND(Y11="FUERTE",Z11="MODERADO"),"MODERADO",IF(AND(Y11="FUERTE",Z11="DÉBIL"),"DÉBIL",IF(AND(Y11="MODERADO",Z11="FUERTE"),"MODERADO",IF(AND(Y11="MODERADO",Z11="MODERADO"),"MODERADO",IF(AND(Y11="MODERADO",Z11="DÉBIL"),"DÉBIL",IF(AND(Y11="DÉBIL",Z11="FUERTE"),"DÉBIL",IF(AND(Y11="DÉBIL",Z11="MODERADO"),"DÉBIL",IF(AND(Y11="DÉBIL",Z11="DÉBIL"),"DÉBIL","SIN DATOS")))))))))</f>
        <v>SIN DATOS</v>
      </c>
      <c r="AB11" s="7" t="str">
        <f t="shared" ref="AB11" si="12">IF(AND(Y11="FUERTE",Z11="FUERTE"),"NO",IF(AND(Y11="FUERTE",Z11="MODERADO"),"SI",IF(AND(Y11="FUERTE",Z11="DÉBIL"),"SI",IF(AND(Y11="MODERADO",Z11="FUERTE"),"SI",IF(AND(Y11="MODERADO",Z11="MODERADO"),"SI",IF(AND(Y11="MODERADO",Z11="DÉBIL"),"SI",IF(AND(Y11="DÉBIL",Z11="FUERTE"),"SI",IF(AND(Y11="DÉBIL",Z11="MODERADO"),"SI",IF(AND(Y11="DÉBIL",Z11="DÉBIL"),"SI","SIN DATOS")))))))))</f>
        <v>SIN DATOS</v>
      </c>
      <c r="AC11" s="7"/>
      <c r="AD11" s="7"/>
      <c r="AE11" s="7">
        <f t="shared" ref="AE11" si="13">IF(AND(AB11="NO",AA11="FUERTE",AC11="DIRECTAMENTE",AD11="DIRECTAMENTE"),K11-2,IF(AND(AB11="NO",AA11="FUERTE",AC11="DIRECTAMENTE",AD11="INDIRECTAMENTE"),K11-2,IF(AND(AB11="NO",AA11="FUERTE",AC11="DIRECTAMENTE",AD11="NO DISMINUYE"),K11-2,IF(AND(AB11="NO",AA11="FUERTE",AC11="NO DISMINUYE",AD11="DIRECTAMENTE"),K11,IF(AND(AB11="NO",AA11="MODERADO",AC11="DIRECTAMENTE",AD11="DIRECTAMENTE"),K11-1,IF(AND(AB11="NO",AA11="MODERADO",AC11="DIRECTAMENTE",AD11="INDIRECTAMENTE"),K11-1,IF(AND(AB11="NO",AA11="MODERADO",AC11="DIRECTAMENTE",AD11="NO DISMINUYE"),K11-1,IF(AND(AB11="NO",AA11="MODERADO",AC11="NO DISMINUYE",AD11="DIRECTAMENTE"),K11,K11))))))))</f>
        <v>2</v>
      </c>
      <c r="AF11" s="7">
        <f t="shared" ref="AF11" si="14">IF(AND(AB11="NO",AA11="FUERTE",AC11="DIRECTAMENTE",AD11="DIRECTAMENTE"),L11-2,IF(AND(AB11="NO",AA11="FUERTE",AC11="DIRECTAMENTE",AD11="INDIRECTAMENTE"),L11-1,IF(AND(AB11="NO",AA11="FUERTE",AC11="DIRECTAMENTE",AD11="NO DISMINUYE"),L11,IF(AND(AB11="NO",AA11="FUERTE",AC11="NO DISMINUYE",AD11="DIRECTAMENTE"),L11-2,IF(AND(AB11="NO",AA11="MODERADO",AC11="DIRECTAMENTE",AD11="DIRECTAMENTE"),L11-1,IF(AND(AB11="NO",AA11="MODERADO",AC11="DIRECTAMENTE",AD11="INDIRECTAMENTE"),L11,IF(AND(AB11="NO",AA11="MODERADO",AC11="DIRECTAMENTE",AD11="NO DISMINUYE"),L11,IF(AND(AB11="NO",AA11="MODERADO",AC11="NO DISMINUYE",AD11="DIRECTAMENTE"),L11-1,L11))))))))</f>
        <v>4</v>
      </c>
      <c r="AG11" s="11">
        <f t="shared" si="3"/>
        <v>8</v>
      </c>
      <c r="AH11" s="6" t="str">
        <f t="shared" si="4"/>
        <v>ALTA</v>
      </c>
      <c r="AI11" s="7" t="s">
        <v>410</v>
      </c>
      <c r="AJ11" s="12" t="s">
        <v>411</v>
      </c>
      <c r="AK11" s="15" t="s">
        <v>412</v>
      </c>
      <c r="AL11" s="12" t="s">
        <v>413</v>
      </c>
      <c r="AM11" s="12" t="s">
        <v>414</v>
      </c>
    </row>
    <row r="12" spans="1:39" ht="285" x14ac:dyDescent="0.2">
      <c r="A12" s="234"/>
      <c r="B12" s="233" t="s">
        <v>415</v>
      </c>
      <c r="C12" s="236" t="s">
        <v>416</v>
      </c>
      <c r="D12" s="229" t="s">
        <v>417</v>
      </c>
      <c r="E12" s="229" t="s">
        <v>418</v>
      </c>
      <c r="F12" s="8" t="s">
        <v>61</v>
      </c>
      <c r="G12" s="9" t="s">
        <v>232</v>
      </c>
      <c r="H12" s="10" t="s">
        <v>419</v>
      </c>
      <c r="I12" s="69" t="s">
        <v>420</v>
      </c>
      <c r="J12" s="10" t="s">
        <v>421</v>
      </c>
      <c r="K12" s="11">
        <v>2</v>
      </c>
      <c r="L12" s="11">
        <v>4</v>
      </c>
      <c r="M12" s="11">
        <f t="shared" si="0"/>
        <v>8</v>
      </c>
      <c r="N12" s="6" t="str">
        <f t="shared" si="1"/>
        <v>ALTA</v>
      </c>
      <c r="O12" s="12" t="s">
        <v>422</v>
      </c>
      <c r="P12" s="13" t="s">
        <v>241</v>
      </c>
      <c r="Q12" s="14"/>
      <c r="R12" s="13"/>
      <c r="S12" s="13"/>
      <c r="T12" s="13"/>
      <c r="U12" s="13"/>
      <c r="V12" s="13"/>
      <c r="W12" s="13"/>
      <c r="X12" s="7">
        <f t="shared" si="2"/>
        <v>0</v>
      </c>
      <c r="Y12" s="7" t="str">
        <f>IF(X12&lt;=85,"DÉBIL",IF(AND(X12&gt;=86,X12&lt;=95),"MODERADO",IF(AND(X12&gt;=96),"FUERTE")))</f>
        <v>DÉBIL</v>
      </c>
      <c r="Z12" s="7"/>
      <c r="AA12" s="7" t="str">
        <f>IF(AND(Y12="FUERTE",Z12="FUERTE"),"FUERTE",IF(AND(Y12="FUERTE",Z12="MODERADO"),"MODERADO",IF(AND(Y12="FUERTE",Z12="DÉBIL"),"DÉBIL",IF(AND(Y12="MODERADO",Z12="FUERTE"),"MODERADO",IF(AND(Y12="MODERADO",Z12="MODERADO"),"MODERADO",IF(AND(Y12="MODERADO",Z12="DÉBIL"),"DÉBIL",IF(AND(Y12="DÉBIL",Z12="FUERTE"),"DÉBIL",IF(AND(Y12="DÉBIL",Z12="MODERADO"),"DÉBIL",IF(AND(Y12="DÉBIL",Z12="DÉBIL"),"DÉBIL","SIN DATOS")))))))))</f>
        <v>SIN DATOS</v>
      </c>
      <c r="AB12" s="7" t="str">
        <f>IF(AND(Y12="FUERTE",Z12="FUERTE"),"NO",IF(AND(Y12="FUERTE",Z12="MODERADO"),"SI",IF(AND(Y12="FUERTE",Z12="DÉBIL"),"SI",IF(AND(Y12="MODERADO",Z12="FUERTE"),"SI",IF(AND(Y12="MODERADO",Z12="MODERADO"),"SI",IF(AND(Y12="MODERADO",Z12="DÉBIL"),"SI",IF(AND(Y12="DÉBIL",Z12="FUERTE"),"SI",IF(AND(Y12="DÉBIL",Z12="MODERADO"),"SI",IF(AND(Y12="DÉBIL",Z12="DÉBIL"),"SI","SIN DATOS")))))))))</f>
        <v>SIN DATOS</v>
      </c>
      <c r="AC12" s="7"/>
      <c r="AD12" s="7"/>
      <c r="AE12" s="7">
        <f>IF(AND(AB12="NO",AA12="FUERTE",AC12="DIRECTAMENTE",AD12="DIRECTAMENTE"),K12-2,IF(AND(AB12="NO",AA12="FUERTE",AC12="DIRECTAMENTE",AD12="INDIRECTAMENTE"),K12-2,IF(AND(AB12="NO",AA12="FUERTE",AC12="DIRECTAMENTE",AD12="NO DISMINUYE"),K12-2,IF(AND(AB12="NO",AA12="FUERTE",AC12="NO DISMINUYE",AD12="DIRECTAMENTE"),K12,IF(AND(AB12="NO",AA12="MODERADO",AC12="DIRECTAMENTE",AD12="DIRECTAMENTE"),K12-1,IF(AND(AB12="NO",AA12="MODERADO",AC12="DIRECTAMENTE",AD12="INDIRECTAMENTE"),K12-1,IF(AND(AB12="NO",AA12="MODERADO",AC12="DIRECTAMENTE",AD12="NO DISMINUYE"),K12-1,IF(AND(AB12="NO",AA12="MODERADO",AC12="NO DISMINUYE",AD12="DIRECTAMENTE"),K12,K12))))))))</f>
        <v>2</v>
      </c>
      <c r="AF12" s="7">
        <f>IF(AND(AB12="NO",AA12="FUERTE",AC12="DIRECTAMENTE",AD12="DIRECTAMENTE"),L12-2,IF(AND(AB12="NO",AA12="FUERTE",AC12="DIRECTAMENTE",AD12="INDIRECTAMENTE"),L12-1,IF(AND(AB12="NO",AA12="FUERTE",AC12="DIRECTAMENTE",AD12="NO DISMINUYE"),L12,IF(AND(AB12="NO",AA12="FUERTE",AC12="NO DISMINUYE",AD12="DIRECTAMENTE"),L12-2,IF(AND(AB12="NO",AA12="MODERADO",AC12="DIRECTAMENTE",AD12="DIRECTAMENTE"),L12-1,IF(AND(AB12="NO",AA12="MODERADO",AC12="DIRECTAMENTE",AD12="INDIRECTAMENTE"),L12,IF(AND(AB12="NO",AA12="MODERADO",AC12="DIRECTAMENTE",AD12="NO DISMINUYE"),L12,IF(AND(AB12="NO",AA12="MODERADO",AC12="NO DISMINUYE",AD12="DIRECTAMENTE"),L12-1,L12))))))))</f>
        <v>4</v>
      </c>
      <c r="AG12" s="11">
        <f t="shared" si="3"/>
        <v>8</v>
      </c>
      <c r="AH12" s="6" t="str">
        <f t="shared" si="4"/>
        <v>ALTA</v>
      </c>
      <c r="AI12" s="7" t="s">
        <v>423</v>
      </c>
      <c r="AJ12" s="12" t="s">
        <v>424</v>
      </c>
      <c r="AK12" s="15" t="s">
        <v>425</v>
      </c>
      <c r="AL12" s="12" t="s">
        <v>426</v>
      </c>
      <c r="AM12" s="12" t="s">
        <v>427</v>
      </c>
    </row>
    <row r="13" spans="1:39" ht="255" x14ac:dyDescent="0.2">
      <c r="A13" s="234"/>
      <c r="B13" s="234"/>
      <c r="C13" s="237"/>
      <c r="D13" s="239"/>
      <c r="E13" s="239"/>
      <c r="F13" s="8" t="s">
        <v>61</v>
      </c>
      <c r="G13" s="9" t="s">
        <v>232</v>
      </c>
      <c r="H13" s="10" t="s">
        <v>419</v>
      </c>
      <c r="I13" s="69" t="s">
        <v>428</v>
      </c>
      <c r="J13" s="10" t="s">
        <v>421</v>
      </c>
      <c r="K13" s="11">
        <v>3</v>
      </c>
      <c r="L13" s="11">
        <v>5</v>
      </c>
      <c r="M13" s="11">
        <f t="shared" si="0"/>
        <v>15</v>
      </c>
      <c r="N13" s="6" t="str">
        <f t="shared" si="1"/>
        <v>EXTREMA</v>
      </c>
      <c r="O13" s="12" t="s">
        <v>429</v>
      </c>
      <c r="P13" s="13" t="s">
        <v>241</v>
      </c>
      <c r="Q13" s="14"/>
      <c r="R13" s="13"/>
      <c r="S13" s="13"/>
      <c r="T13" s="13"/>
      <c r="U13" s="13"/>
      <c r="V13" s="13"/>
      <c r="W13" s="13"/>
      <c r="X13" s="7">
        <f t="shared" si="2"/>
        <v>0</v>
      </c>
      <c r="Y13" s="7" t="str">
        <f t="shared" ref="Y13:Y15" si="15">IF(X13&lt;=85,"DÉBIL",IF(AND(X13&gt;=86,X13&lt;=95),"MODERADO",IF(AND(X13&gt;=96),"FUERTE")))</f>
        <v>DÉBIL</v>
      </c>
      <c r="Z13" s="7"/>
      <c r="AA13" s="7" t="str">
        <f t="shared" ref="AA13:AA15" si="16">IF(AND(Y13="FUERTE",Z13="FUERTE"),"FUERTE",IF(AND(Y13="FUERTE",Z13="MODERADO"),"MODERADO",IF(AND(Y13="FUERTE",Z13="DÉBIL"),"DÉBIL",IF(AND(Y13="MODERADO",Z13="FUERTE"),"MODERADO",IF(AND(Y13="MODERADO",Z13="MODERADO"),"MODERADO",IF(AND(Y13="MODERADO",Z13="DÉBIL"),"DÉBIL",IF(AND(Y13="DÉBIL",Z13="FUERTE"),"DÉBIL",IF(AND(Y13="DÉBIL",Z13="MODERADO"),"DÉBIL",IF(AND(Y13="DÉBIL",Z13="DÉBIL"),"DÉBIL","SIN DATOS")))))))))</f>
        <v>SIN DATOS</v>
      </c>
      <c r="AB13" s="7" t="str">
        <f t="shared" ref="AB13:AB15" si="17">IF(AND(Y13="FUERTE",Z13="FUERTE"),"NO",IF(AND(Y13="FUERTE",Z13="MODERADO"),"SI",IF(AND(Y13="FUERTE",Z13="DÉBIL"),"SI",IF(AND(Y13="MODERADO",Z13="FUERTE"),"SI",IF(AND(Y13="MODERADO",Z13="MODERADO"),"SI",IF(AND(Y13="MODERADO",Z13="DÉBIL"),"SI",IF(AND(Y13="DÉBIL",Z13="FUERTE"),"SI",IF(AND(Y13="DÉBIL",Z13="MODERADO"),"SI",IF(AND(Y13="DÉBIL",Z13="DÉBIL"),"SI","SIN DATOS")))))))))</f>
        <v>SIN DATOS</v>
      </c>
      <c r="AC13" s="7"/>
      <c r="AD13" s="7"/>
      <c r="AE13" s="7">
        <f t="shared" ref="AE13:AE15" si="18">IF(AND(AB13="NO",AA13="FUERTE",AC13="DIRECTAMENTE",AD13="DIRECTAMENTE"),K13-2,IF(AND(AB13="NO",AA13="FUERTE",AC13="DIRECTAMENTE",AD13="INDIRECTAMENTE"),K13-2,IF(AND(AB13="NO",AA13="FUERTE",AC13="DIRECTAMENTE",AD13="NO DISMINUYE"),K13-2,IF(AND(AB13="NO",AA13="FUERTE",AC13="NO DISMINUYE",AD13="DIRECTAMENTE"),K13,IF(AND(AB13="NO",AA13="MODERADO",AC13="DIRECTAMENTE",AD13="DIRECTAMENTE"),K13-1,IF(AND(AB13="NO",AA13="MODERADO",AC13="DIRECTAMENTE",AD13="INDIRECTAMENTE"),K13-1,IF(AND(AB13="NO",AA13="MODERADO",AC13="DIRECTAMENTE",AD13="NO DISMINUYE"),K13-1,IF(AND(AB13="NO",AA13="MODERADO",AC13="NO DISMINUYE",AD13="DIRECTAMENTE"),K13,K13))))))))</f>
        <v>3</v>
      </c>
      <c r="AF13" s="7">
        <f t="shared" ref="AF13:AF15" si="19">IF(AND(AB13="NO",AA13="FUERTE",AC13="DIRECTAMENTE",AD13="DIRECTAMENTE"),L13-2,IF(AND(AB13="NO",AA13="FUERTE",AC13="DIRECTAMENTE",AD13="INDIRECTAMENTE"),L13-1,IF(AND(AB13="NO",AA13="FUERTE",AC13="DIRECTAMENTE",AD13="NO DISMINUYE"),L13,IF(AND(AB13="NO",AA13="FUERTE",AC13="NO DISMINUYE",AD13="DIRECTAMENTE"),L13-2,IF(AND(AB13="NO",AA13="MODERADO",AC13="DIRECTAMENTE",AD13="DIRECTAMENTE"),L13-1,IF(AND(AB13="NO",AA13="MODERADO",AC13="DIRECTAMENTE",AD13="INDIRECTAMENTE"),L13,IF(AND(AB13="NO",AA13="MODERADO",AC13="DIRECTAMENTE",AD13="NO DISMINUYE"),L13,IF(AND(AB13="NO",AA13="MODERADO",AC13="NO DISMINUYE",AD13="DIRECTAMENTE"),L13-1,L13))))))))</f>
        <v>5</v>
      </c>
      <c r="AG13" s="11">
        <f t="shared" si="3"/>
        <v>15</v>
      </c>
      <c r="AH13" s="6" t="str">
        <f t="shared" si="4"/>
        <v>EXTREMA</v>
      </c>
      <c r="AI13" s="7" t="s">
        <v>430</v>
      </c>
      <c r="AJ13" s="12" t="s">
        <v>431</v>
      </c>
      <c r="AK13" s="15" t="s">
        <v>425</v>
      </c>
      <c r="AL13" s="12" t="s">
        <v>432</v>
      </c>
      <c r="AM13" s="12" t="s">
        <v>433</v>
      </c>
    </row>
    <row r="14" spans="1:39" ht="150" x14ac:dyDescent="0.2">
      <c r="A14" s="234"/>
      <c r="B14" s="234"/>
      <c r="C14" s="237"/>
      <c r="D14" s="239"/>
      <c r="E14" s="239"/>
      <c r="F14" s="74" t="s">
        <v>61</v>
      </c>
      <c r="G14" s="73" t="s">
        <v>234</v>
      </c>
      <c r="H14" s="10" t="s">
        <v>434</v>
      </c>
      <c r="I14" s="69" t="s">
        <v>435</v>
      </c>
      <c r="J14" s="10" t="s">
        <v>436</v>
      </c>
      <c r="K14" s="11">
        <v>2</v>
      </c>
      <c r="L14" s="11">
        <v>4</v>
      </c>
      <c r="M14" s="11">
        <f t="shared" si="0"/>
        <v>8</v>
      </c>
      <c r="N14" s="6" t="str">
        <f t="shared" si="1"/>
        <v>ALTA</v>
      </c>
      <c r="O14" s="12" t="s">
        <v>437</v>
      </c>
      <c r="P14" s="13" t="s">
        <v>241</v>
      </c>
      <c r="Q14" s="14"/>
      <c r="R14" s="13"/>
      <c r="S14" s="13"/>
      <c r="T14" s="13"/>
      <c r="U14" s="13"/>
      <c r="V14" s="13"/>
      <c r="W14" s="13"/>
      <c r="X14" s="7">
        <f t="shared" si="2"/>
        <v>0</v>
      </c>
      <c r="Y14" s="7" t="str">
        <f t="shared" si="15"/>
        <v>DÉBIL</v>
      </c>
      <c r="Z14" s="7"/>
      <c r="AA14" s="7" t="str">
        <f t="shared" si="16"/>
        <v>SIN DATOS</v>
      </c>
      <c r="AB14" s="7" t="str">
        <f t="shared" si="17"/>
        <v>SIN DATOS</v>
      </c>
      <c r="AC14" s="7"/>
      <c r="AD14" s="7"/>
      <c r="AE14" s="7">
        <f t="shared" si="18"/>
        <v>2</v>
      </c>
      <c r="AF14" s="7">
        <f t="shared" si="19"/>
        <v>4</v>
      </c>
      <c r="AG14" s="11">
        <f t="shared" si="3"/>
        <v>8</v>
      </c>
      <c r="AH14" s="6" t="str">
        <f t="shared" si="4"/>
        <v>ALTA</v>
      </c>
      <c r="AI14" s="7" t="s">
        <v>438</v>
      </c>
      <c r="AJ14" s="12" t="s">
        <v>439</v>
      </c>
      <c r="AK14" s="15" t="s">
        <v>391</v>
      </c>
      <c r="AL14" s="12" t="s">
        <v>440</v>
      </c>
      <c r="AM14" s="12" t="s">
        <v>441</v>
      </c>
    </row>
    <row r="15" spans="1:39" ht="300" x14ac:dyDescent="0.2">
      <c r="A15" s="234"/>
      <c r="B15" s="235"/>
      <c r="C15" s="238"/>
      <c r="D15" s="230"/>
      <c r="E15" s="230"/>
      <c r="F15" s="8" t="s">
        <v>61</v>
      </c>
      <c r="G15" s="9" t="s">
        <v>234</v>
      </c>
      <c r="H15" s="10" t="s">
        <v>442</v>
      </c>
      <c r="I15" s="69" t="s">
        <v>443</v>
      </c>
      <c r="J15" s="10" t="s">
        <v>421</v>
      </c>
      <c r="K15" s="11">
        <v>2</v>
      </c>
      <c r="L15" s="11">
        <v>3</v>
      </c>
      <c r="M15" s="11">
        <f t="shared" si="0"/>
        <v>6</v>
      </c>
      <c r="N15" s="6" t="str">
        <f t="shared" si="1"/>
        <v>MODERADA</v>
      </c>
      <c r="O15" s="12" t="s">
        <v>444</v>
      </c>
      <c r="P15" s="13" t="s">
        <v>241</v>
      </c>
      <c r="Q15" s="14"/>
      <c r="R15" s="13"/>
      <c r="S15" s="13"/>
      <c r="T15" s="13"/>
      <c r="U15" s="13"/>
      <c r="V15" s="13"/>
      <c r="W15" s="13"/>
      <c r="X15" s="7">
        <f t="shared" si="2"/>
        <v>0</v>
      </c>
      <c r="Y15" s="7" t="str">
        <f t="shared" si="15"/>
        <v>DÉBIL</v>
      </c>
      <c r="Z15" s="7"/>
      <c r="AA15" s="7" t="str">
        <f t="shared" si="16"/>
        <v>SIN DATOS</v>
      </c>
      <c r="AB15" s="7" t="str">
        <f t="shared" si="17"/>
        <v>SIN DATOS</v>
      </c>
      <c r="AC15" s="7"/>
      <c r="AD15" s="7"/>
      <c r="AE15" s="7">
        <f t="shared" si="18"/>
        <v>2</v>
      </c>
      <c r="AF15" s="7">
        <f t="shared" si="19"/>
        <v>3</v>
      </c>
      <c r="AG15" s="11">
        <f t="shared" si="3"/>
        <v>6</v>
      </c>
      <c r="AH15" s="6" t="str">
        <f t="shared" si="4"/>
        <v>MODERADA</v>
      </c>
      <c r="AI15" s="7" t="s">
        <v>445</v>
      </c>
      <c r="AJ15" s="12" t="s">
        <v>446</v>
      </c>
      <c r="AK15" s="15" t="s">
        <v>425</v>
      </c>
      <c r="AL15" s="12" t="s">
        <v>447</v>
      </c>
      <c r="AM15" s="12" t="s">
        <v>448</v>
      </c>
    </row>
    <row r="16" spans="1:39" ht="409.5" x14ac:dyDescent="0.2">
      <c r="A16" s="234"/>
      <c r="B16" s="233" t="s">
        <v>928</v>
      </c>
      <c r="C16" s="236" t="s">
        <v>449</v>
      </c>
      <c r="D16" s="229" t="s">
        <v>450</v>
      </c>
      <c r="E16" s="229" t="s">
        <v>451</v>
      </c>
      <c r="F16" s="8" t="s">
        <v>61</v>
      </c>
      <c r="G16" s="9" t="s">
        <v>232</v>
      </c>
      <c r="H16" s="10" t="s">
        <v>452</v>
      </c>
      <c r="I16" s="69" t="s">
        <v>453</v>
      </c>
      <c r="J16" s="10" t="s">
        <v>454</v>
      </c>
      <c r="K16" s="11">
        <v>3</v>
      </c>
      <c r="L16" s="11">
        <v>4</v>
      </c>
      <c r="M16" s="11">
        <f t="shared" si="0"/>
        <v>12</v>
      </c>
      <c r="N16" s="6" t="str">
        <f t="shared" si="1"/>
        <v>ALTA</v>
      </c>
      <c r="O16" s="12" t="s">
        <v>455</v>
      </c>
      <c r="P16" s="13" t="s">
        <v>241</v>
      </c>
      <c r="Q16" s="14"/>
      <c r="R16" s="13"/>
      <c r="S16" s="13"/>
      <c r="T16" s="13"/>
      <c r="U16" s="13"/>
      <c r="V16" s="13"/>
      <c r="W16" s="13"/>
      <c r="X16" s="7">
        <f t="shared" si="2"/>
        <v>0</v>
      </c>
      <c r="Y16" s="7" t="str">
        <f>IF(X16&lt;=85,"DÉBIL",IF(AND(X16&gt;=86,X16&lt;=95),"MODERADO",IF(AND(X16&gt;=96),"FUERTE")))</f>
        <v>DÉBIL</v>
      </c>
      <c r="Z16" s="7"/>
      <c r="AA16" s="7" t="str">
        <f>IF(AND(Y16="FUERTE",Z16="FUERTE"),"FUERTE",IF(AND(Y16="FUERTE",Z16="MODERADO"),"MODERADO",IF(AND(Y16="FUERTE",Z16="DÉBIL"),"DÉBIL",IF(AND(Y16="MODERADO",Z16="FUERTE"),"MODERADO",IF(AND(Y16="MODERADO",Z16="MODERADO"),"MODERADO",IF(AND(Y16="MODERADO",Z16="DÉBIL"),"DÉBIL",IF(AND(Y16="DÉBIL",Z16="FUERTE"),"DÉBIL",IF(AND(Y16="DÉBIL",Z16="MODERADO"),"DÉBIL",IF(AND(Y16="DÉBIL",Z16="DÉBIL"),"DÉBIL","SIN DATOS")))))))))</f>
        <v>SIN DATOS</v>
      </c>
      <c r="AB16" s="7" t="str">
        <f>IF(AND(Y16="FUERTE",Z16="FUERTE"),"NO",IF(AND(Y16="FUERTE",Z16="MODERADO"),"SI",IF(AND(Y16="FUERTE",Z16="DÉBIL"),"SI",IF(AND(Y16="MODERADO",Z16="FUERTE"),"SI",IF(AND(Y16="MODERADO",Z16="MODERADO"),"SI",IF(AND(Y16="MODERADO",Z16="DÉBIL"),"SI",IF(AND(Y16="DÉBIL",Z16="FUERTE"),"SI",IF(AND(Y16="DÉBIL",Z16="MODERADO"),"SI",IF(AND(Y16="DÉBIL",Z16="DÉBIL"),"SI","SIN DATOS")))))))))</f>
        <v>SIN DATOS</v>
      </c>
      <c r="AC16" s="7"/>
      <c r="AD16" s="7"/>
      <c r="AE16" s="7">
        <f>IF(AND(AB16="NO",AA16="FUERTE",AC16="DIRECTAMENTE",AD16="DIRECTAMENTE"),K16-2,IF(AND(AB16="NO",AA16="FUERTE",AC16="DIRECTAMENTE",AD16="INDIRECTAMENTE"),K16-2,IF(AND(AB16="NO",AA16="FUERTE",AC16="DIRECTAMENTE",AD16="NO DISMINUYE"),K16-2,IF(AND(AB16="NO",AA16="FUERTE",AC16="NO DISMINUYE",AD16="DIRECTAMENTE"),K16,IF(AND(AB16="NO",AA16="MODERADO",AC16="DIRECTAMENTE",AD16="DIRECTAMENTE"),K16-1,IF(AND(AB16="NO",AA16="MODERADO",AC16="DIRECTAMENTE",AD16="INDIRECTAMENTE"),K16-1,IF(AND(AB16="NO",AA16="MODERADO",AC16="DIRECTAMENTE",AD16="NO DISMINUYE"),K16-1,IF(AND(AB16="NO",AA16="MODERADO",AC16="NO DISMINUYE",AD16="DIRECTAMENTE"),K16,K16))))))))</f>
        <v>3</v>
      </c>
      <c r="AF16" s="7">
        <f>IF(AND(AB16="NO",AA16="FUERTE",AC16="DIRECTAMENTE",AD16="DIRECTAMENTE"),L16-2,IF(AND(AB16="NO",AA16="FUERTE",AC16="DIRECTAMENTE",AD16="INDIRECTAMENTE"),L16-1,IF(AND(AB16="NO",AA16="FUERTE",AC16="DIRECTAMENTE",AD16="NO DISMINUYE"),L16,IF(AND(AB16="NO",AA16="FUERTE",AC16="NO DISMINUYE",AD16="DIRECTAMENTE"),L16-2,IF(AND(AB16="NO",AA16="MODERADO",AC16="DIRECTAMENTE",AD16="DIRECTAMENTE"),L16-1,IF(AND(AB16="NO",AA16="MODERADO",AC16="DIRECTAMENTE",AD16="INDIRECTAMENTE"),L16,IF(AND(AB16="NO",AA16="MODERADO",AC16="DIRECTAMENTE",AD16="NO DISMINUYE"),L16,IF(AND(AB16="NO",AA16="MODERADO",AC16="NO DISMINUYE",AD16="DIRECTAMENTE"),L16-1,L16))))))))</f>
        <v>4</v>
      </c>
      <c r="AG16" s="11">
        <f t="shared" si="3"/>
        <v>12</v>
      </c>
      <c r="AH16" s="6" t="str">
        <f t="shared" si="4"/>
        <v>ALTA</v>
      </c>
      <c r="AI16" s="7" t="s">
        <v>456</v>
      </c>
      <c r="AJ16" s="12" t="s">
        <v>457</v>
      </c>
      <c r="AK16" s="15" t="s">
        <v>458</v>
      </c>
      <c r="AL16" s="12" t="s">
        <v>459</v>
      </c>
      <c r="AM16" s="12" t="s">
        <v>456</v>
      </c>
    </row>
    <row r="17" spans="1:39" ht="409.5" x14ac:dyDescent="0.2">
      <c r="A17" s="234"/>
      <c r="B17" s="234"/>
      <c r="C17" s="237"/>
      <c r="D17" s="239"/>
      <c r="E17" s="239"/>
      <c r="F17" s="8" t="s">
        <v>61</v>
      </c>
      <c r="G17" s="9" t="s">
        <v>232</v>
      </c>
      <c r="H17" s="10" t="s">
        <v>452</v>
      </c>
      <c r="I17" s="69" t="s">
        <v>460</v>
      </c>
      <c r="J17" s="10" t="s">
        <v>454</v>
      </c>
      <c r="K17" s="11">
        <v>3</v>
      </c>
      <c r="L17" s="11">
        <v>4</v>
      </c>
      <c r="M17" s="11">
        <f t="shared" ref="M17:M19" si="20">+L17*K17</f>
        <v>12</v>
      </c>
      <c r="N17" s="6" t="str">
        <f t="shared" ref="N17:N19" si="21">IF(M17&lt;=3,"BAJA",IF(AND(M17&gt;=4,M17&lt;=6),"MODERADA",IF(AND(M17&gt;=8,M17&lt;=12),"ALTA",IF(AND(M17&gt;=15),"EXTREMA"))))</f>
        <v>ALTA</v>
      </c>
      <c r="O17" s="12" t="s">
        <v>461</v>
      </c>
      <c r="P17" s="13" t="s">
        <v>241</v>
      </c>
      <c r="Q17" s="14"/>
      <c r="R17" s="13"/>
      <c r="S17" s="13"/>
      <c r="T17" s="13"/>
      <c r="U17" s="13"/>
      <c r="V17" s="13"/>
      <c r="W17" s="13"/>
      <c r="X17" s="7">
        <f t="shared" ref="X17:X19" si="22">SUM(Q17:W17)</f>
        <v>0</v>
      </c>
      <c r="Y17" s="7" t="str">
        <f t="shared" ref="Y17:Y24" si="23">IF(X17&lt;=85,"DÉBIL",IF(AND(X17&gt;=86,X17&lt;=95),"MODERADO",IF(AND(X17&gt;=96),"FUERTE")))</f>
        <v>DÉBIL</v>
      </c>
      <c r="Z17" s="7"/>
      <c r="AA17" s="7" t="str">
        <f t="shared" ref="AA17:AA24" si="24">IF(AND(Y17="FUERTE",Z17="FUERTE"),"FUERTE",IF(AND(Y17="FUERTE",Z17="MODERADO"),"MODERADO",IF(AND(Y17="FUERTE",Z17="DÉBIL"),"DÉBIL",IF(AND(Y17="MODERADO",Z17="FUERTE"),"MODERADO",IF(AND(Y17="MODERADO",Z17="MODERADO"),"MODERADO",IF(AND(Y17="MODERADO",Z17="DÉBIL"),"DÉBIL",IF(AND(Y17="DÉBIL",Z17="FUERTE"),"DÉBIL",IF(AND(Y17="DÉBIL",Z17="MODERADO"),"DÉBIL",IF(AND(Y17="DÉBIL",Z17="DÉBIL"),"DÉBIL","SIN DATOS")))))))))</f>
        <v>SIN DATOS</v>
      </c>
      <c r="AB17" s="7" t="str">
        <f t="shared" ref="AB17:AB24" si="25">IF(AND(Y17="FUERTE",Z17="FUERTE"),"NO",IF(AND(Y17="FUERTE",Z17="MODERADO"),"SI",IF(AND(Y17="FUERTE",Z17="DÉBIL"),"SI",IF(AND(Y17="MODERADO",Z17="FUERTE"),"SI",IF(AND(Y17="MODERADO",Z17="MODERADO"),"SI",IF(AND(Y17="MODERADO",Z17="DÉBIL"),"SI",IF(AND(Y17="DÉBIL",Z17="FUERTE"),"SI",IF(AND(Y17="DÉBIL",Z17="MODERADO"),"SI",IF(AND(Y17="DÉBIL",Z17="DÉBIL"),"SI","SIN DATOS")))))))))</f>
        <v>SIN DATOS</v>
      </c>
      <c r="AC17" s="7"/>
      <c r="AD17" s="7"/>
      <c r="AE17" s="7">
        <f t="shared" ref="AE17:AE24" si="26">IF(AND(AB17="NO",AA17="FUERTE",AC17="DIRECTAMENTE",AD17="DIRECTAMENTE"),K17-2,IF(AND(AB17="NO",AA17="FUERTE",AC17="DIRECTAMENTE",AD17="INDIRECTAMENTE"),K17-2,IF(AND(AB17="NO",AA17="FUERTE",AC17="DIRECTAMENTE",AD17="NO DISMINUYE"),K17-2,IF(AND(AB17="NO",AA17="FUERTE",AC17="NO DISMINUYE",AD17="DIRECTAMENTE"),K17,IF(AND(AB17="NO",AA17="MODERADO",AC17="DIRECTAMENTE",AD17="DIRECTAMENTE"),K17-1,IF(AND(AB17="NO",AA17="MODERADO",AC17="DIRECTAMENTE",AD17="INDIRECTAMENTE"),K17-1,IF(AND(AB17="NO",AA17="MODERADO",AC17="DIRECTAMENTE",AD17="NO DISMINUYE"),K17-1,IF(AND(AB17="NO",AA17="MODERADO",AC17="NO DISMINUYE",AD17="DIRECTAMENTE"),K17,K17))))))))</f>
        <v>3</v>
      </c>
      <c r="AF17" s="7">
        <f t="shared" ref="AF17:AF24" si="27">IF(AND(AB17="NO",AA17="FUERTE",AC17="DIRECTAMENTE",AD17="DIRECTAMENTE"),L17-2,IF(AND(AB17="NO",AA17="FUERTE",AC17="DIRECTAMENTE",AD17="INDIRECTAMENTE"),L17-1,IF(AND(AB17="NO",AA17="FUERTE",AC17="DIRECTAMENTE",AD17="NO DISMINUYE"),L17,IF(AND(AB17="NO",AA17="FUERTE",AC17="NO DISMINUYE",AD17="DIRECTAMENTE"),L17-2,IF(AND(AB17="NO",AA17="MODERADO",AC17="DIRECTAMENTE",AD17="DIRECTAMENTE"),L17-1,IF(AND(AB17="NO",AA17="MODERADO",AC17="DIRECTAMENTE",AD17="INDIRECTAMENTE"),L17,IF(AND(AB17="NO",AA17="MODERADO",AC17="DIRECTAMENTE",AD17="NO DISMINUYE"),L17,IF(AND(AB17="NO",AA17="MODERADO",AC17="NO DISMINUYE",AD17="DIRECTAMENTE"),L17-1,L17))))))))</f>
        <v>4</v>
      </c>
      <c r="AG17" s="11">
        <f t="shared" ref="AG17:AG19" si="28">+(AE17*AF17)</f>
        <v>12</v>
      </c>
      <c r="AH17" s="6" t="str">
        <f t="shared" ref="AH17:AH19" si="29">IF(AG17&lt;=3,"BAJA",IF(AND(AG17&gt;=4,AG17&lt;=6),"MODERADA",IF(AND(AG17&gt;=8,AG17&lt;=12),"ALTA",IF(AND(AG17&gt;=15),"EXTREMA"))))</f>
        <v>ALTA</v>
      </c>
      <c r="AI17" s="7" t="s">
        <v>456</v>
      </c>
      <c r="AJ17" s="12" t="s">
        <v>457</v>
      </c>
      <c r="AK17" s="15" t="s">
        <v>462</v>
      </c>
      <c r="AL17" s="12" t="s">
        <v>459</v>
      </c>
      <c r="AM17" s="12" t="s">
        <v>456</v>
      </c>
    </row>
    <row r="18" spans="1:39" ht="409.5" x14ac:dyDescent="0.2">
      <c r="A18" s="234"/>
      <c r="B18" s="234"/>
      <c r="C18" s="237"/>
      <c r="D18" s="239"/>
      <c r="E18" s="239"/>
      <c r="F18" s="8" t="s">
        <v>61</v>
      </c>
      <c r="G18" s="9" t="s">
        <v>232</v>
      </c>
      <c r="H18" s="10" t="s">
        <v>452</v>
      </c>
      <c r="I18" s="69" t="s">
        <v>463</v>
      </c>
      <c r="J18" s="10" t="s">
        <v>454</v>
      </c>
      <c r="K18" s="11">
        <v>3</v>
      </c>
      <c r="L18" s="11">
        <v>4</v>
      </c>
      <c r="M18" s="11">
        <f t="shared" si="20"/>
        <v>12</v>
      </c>
      <c r="N18" s="6" t="str">
        <f t="shared" si="21"/>
        <v>ALTA</v>
      </c>
      <c r="O18" s="12" t="s">
        <v>461</v>
      </c>
      <c r="P18" s="13" t="s">
        <v>241</v>
      </c>
      <c r="Q18" s="14"/>
      <c r="R18" s="13"/>
      <c r="S18" s="13"/>
      <c r="T18" s="13"/>
      <c r="U18" s="13"/>
      <c r="V18" s="13"/>
      <c r="W18" s="13"/>
      <c r="X18" s="7">
        <f t="shared" si="22"/>
        <v>0</v>
      </c>
      <c r="Y18" s="7" t="str">
        <f t="shared" si="23"/>
        <v>DÉBIL</v>
      </c>
      <c r="Z18" s="7"/>
      <c r="AA18" s="7" t="str">
        <f t="shared" si="24"/>
        <v>SIN DATOS</v>
      </c>
      <c r="AB18" s="7" t="str">
        <f t="shared" si="25"/>
        <v>SIN DATOS</v>
      </c>
      <c r="AC18" s="7"/>
      <c r="AD18" s="7"/>
      <c r="AE18" s="7">
        <f t="shared" si="26"/>
        <v>3</v>
      </c>
      <c r="AF18" s="7">
        <f t="shared" si="27"/>
        <v>4</v>
      </c>
      <c r="AG18" s="11">
        <f t="shared" si="28"/>
        <v>12</v>
      </c>
      <c r="AH18" s="6" t="str">
        <f t="shared" si="29"/>
        <v>ALTA</v>
      </c>
      <c r="AI18" s="7" t="s">
        <v>456</v>
      </c>
      <c r="AJ18" s="12" t="s">
        <v>457</v>
      </c>
      <c r="AK18" s="15" t="s">
        <v>462</v>
      </c>
      <c r="AL18" s="12" t="s">
        <v>459</v>
      </c>
      <c r="AM18" s="12" t="s">
        <v>456</v>
      </c>
    </row>
    <row r="19" spans="1:39" ht="330" x14ac:dyDescent="0.2">
      <c r="A19" s="234"/>
      <c r="B19" s="234"/>
      <c r="C19" s="237"/>
      <c r="D19" s="239"/>
      <c r="E19" s="239"/>
      <c r="F19" s="75" t="s">
        <v>61</v>
      </c>
      <c r="G19" s="76" t="s">
        <v>234</v>
      </c>
      <c r="H19" s="77" t="s">
        <v>464</v>
      </c>
      <c r="I19" s="78" t="s">
        <v>465</v>
      </c>
      <c r="J19" s="77" t="s">
        <v>466</v>
      </c>
      <c r="K19" s="79">
        <v>2</v>
      </c>
      <c r="L19" s="79">
        <v>3</v>
      </c>
      <c r="M19" s="79">
        <f t="shared" si="20"/>
        <v>6</v>
      </c>
      <c r="N19" s="80" t="str">
        <f t="shared" si="21"/>
        <v>MODERADA</v>
      </c>
      <c r="O19" s="81" t="s">
        <v>467</v>
      </c>
      <c r="P19" s="82" t="s">
        <v>241</v>
      </c>
      <c r="Q19" s="83"/>
      <c r="R19" s="82"/>
      <c r="S19" s="82"/>
      <c r="T19" s="82"/>
      <c r="U19" s="82"/>
      <c r="V19" s="82"/>
      <c r="W19" s="82"/>
      <c r="X19" s="84">
        <f t="shared" si="22"/>
        <v>0</v>
      </c>
      <c r="Y19" s="84" t="str">
        <f t="shared" si="23"/>
        <v>DÉBIL</v>
      </c>
      <c r="Z19" s="84"/>
      <c r="AA19" s="84" t="str">
        <f t="shared" si="24"/>
        <v>SIN DATOS</v>
      </c>
      <c r="AB19" s="84" t="str">
        <f t="shared" si="25"/>
        <v>SIN DATOS</v>
      </c>
      <c r="AC19" s="84"/>
      <c r="AD19" s="84"/>
      <c r="AE19" s="84">
        <f t="shared" si="26"/>
        <v>2</v>
      </c>
      <c r="AF19" s="84">
        <f t="shared" si="27"/>
        <v>3</v>
      </c>
      <c r="AG19" s="79">
        <f t="shared" si="28"/>
        <v>6</v>
      </c>
      <c r="AH19" s="80" t="str">
        <f t="shared" si="29"/>
        <v>MODERADA</v>
      </c>
      <c r="AI19" s="84" t="s">
        <v>468</v>
      </c>
      <c r="AJ19" s="81" t="s">
        <v>469</v>
      </c>
      <c r="AK19" s="85" t="s">
        <v>391</v>
      </c>
      <c r="AL19" s="81" t="s">
        <v>470</v>
      </c>
      <c r="AM19" s="81" t="s">
        <v>471</v>
      </c>
    </row>
    <row r="20" spans="1:39" ht="225" x14ac:dyDescent="0.2">
      <c r="A20" s="234"/>
      <c r="B20" s="234"/>
      <c r="C20" s="237"/>
      <c r="D20" s="239"/>
      <c r="E20" s="239"/>
      <c r="F20" s="75" t="s">
        <v>61</v>
      </c>
      <c r="G20" s="76" t="s">
        <v>234</v>
      </c>
      <c r="H20" s="77" t="s">
        <v>472</v>
      </c>
      <c r="I20" s="78" t="s">
        <v>473</v>
      </c>
      <c r="J20" s="77" t="s">
        <v>474</v>
      </c>
      <c r="K20" s="79">
        <v>2</v>
      </c>
      <c r="L20" s="79">
        <v>4</v>
      </c>
      <c r="M20" s="79">
        <f t="shared" ref="M20:M32" si="30">+L20*K20</f>
        <v>8</v>
      </c>
      <c r="N20" s="80" t="str">
        <f t="shared" ref="N20:N32" si="31">IF(M20&lt;=3,"BAJA",IF(AND(M20&gt;=4,M20&lt;=6),"MODERADA",IF(AND(M20&gt;=8,M20&lt;=12),"ALTA",IF(AND(M20&gt;=15),"EXTREMA"))))</f>
        <v>ALTA</v>
      </c>
      <c r="O20" s="81" t="s">
        <v>475</v>
      </c>
      <c r="P20" s="82" t="s">
        <v>241</v>
      </c>
      <c r="Q20" s="83"/>
      <c r="R20" s="82"/>
      <c r="S20" s="82"/>
      <c r="T20" s="82"/>
      <c r="U20" s="82"/>
      <c r="V20" s="82"/>
      <c r="W20" s="82"/>
      <c r="X20" s="84">
        <f t="shared" ref="X20:X32" si="32">SUM(Q20:W20)</f>
        <v>0</v>
      </c>
      <c r="Y20" s="84" t="str">
        <f t="shared" si="23"/>
        <v>DÉBIL</v>
      </c>
      <c r="Z20" s="84"/>
      <c r="AA20" s="84" t="str">
        <f t="shared" si="24"/>
        <v>SIN DATOS</v>
      </c>
      <c r="AB20" s="84" t="str">
        <f t="shared" si="25"/>
        <v>SIN DATOS</v>
      </c>
      <c r="AC20" s="84"/>
      <c r="AD20" s="84"/>
      <c r="AE20" s="84">
        <f t="shared" si="26"/>
        <v>2</v>
      </c>
      <c r="AF20" s="84">
        <f t="shared" si="27"/>
        <v>4</v>
      </c>
      <c r="AG20" s="79">
        <f t="shared" ref="AG20:AG32" si="33">+(AE20*AF20)</f>
        <v>8</v>
      </c>
      <c r="AH20" s="80" t="str">
        <f t="shared" ref="AH20:AH32" si="34">IF(AG20&lt;=3,"BAJA",IF(AND(AG20&gt;=4,AG20&lt;=6),"MODERADA",IF(AND(AG20&gt;=8,AG20&lt;=12),"ALTA",IF(AND(AG20&gt;=15),"EXTREMA"))))</f>
        <v>ALTA</v>
      </c>
      <c r="AI20" s="84" t="s">
        <v>476</v>
      </c>
      <c r="AJ20" s="81" t="s">
        <v>477</v>
      </c>
      <c r="AK20" s="85" t="s">
        <v>391</v>
      </c>
      <c r="AL20" s="81" t="s">
        <v>478</v>
      </c>
      <c r="AM20" s="81" t="s">
        <v>479</v>
      </c>
    </row>
    <row r="21" spans="1:39" ht="150" x14ac:dyDescent="0.2">
      <c r="A21" s="234"/>
      <c r="B21" s="234"/>
      <c r="C21" s="237"/>
      <c r="D21" s="239"/>
      <c r="E21" s="239"/>
      <c r="F21" s="75" t="s">
        <v>61</v>
      </c>
      <c r="G21" s="76" t="s">
        <v>234</v>
      </c>
      <c r="H21" s="77" t="s">
        <v>480</v>
      </c>
      <c r="I21" s="78" t="s">
        <v>481</v>
      </c>
      <c r="J21" s="77" t="s">
        <v>482</v>
      </c>
      <c r="K21" s="79">
        <v>2</v>
      </c>
      <c r="L21" s="79">
        <v>3</v>
      </c>
      <c r="M21" s="79">
        <f t="shared" si="30"/>
        <v>6</v>
      </c>
      <c r="N21" s="80" t="str">
        <f t="shared" si="31"/>
        <v>MODERADA</v>
      </c>
      <c r="O21" s="81" t="s">
        <v>483</v>
      </c>
      <c r="P21" s="82" t="s">
        <v>241</v>
      </c>
      <c r="Q21" s="83"/>
      <c r="R21" s="82"/>
      <c r="S21" s="82"/>
      <c r="T21" s="82"/>
      <c r="U21" s="82"/>
      <c r="V21" s="82"/>
      <c r="W21" s="82"/>
      <c r="X21" s="84">
        <f t="shared" si="32"/>
        <v>0</v>
      </c>
      <c r="Y21" s="84" t="str">
        <f t="shared" si="23"/>
        <v>DÉBIL</v>
      </c>
      <c r="Z21" s="84"/>
      <c r="AA21" s="84" t="str">
        <f t="shared" si="24"/>
        <v>SIN DATOS</v>
      </c>
      <c r="AB21" s="84" t="str">
        <f t="shared" si="25"/>
        <v>SIN DATOS</v>
      </c>
      <c r="AC21" s="84"/>
      <c r="AD21" s="84"/>
      <c r="AE21" s="84">
        <f t="shared" si="26"/>
        <v>2</v>
      </c>
      <c r="AF21" s="84">
        <f t="shared" si="27"/>
        <v>3</v>
      </c>
      <c r="AG21" s="79">
        <f t="shared" si="33"/>
        <v>6</v>
      </c>
      <c r="AH21" s="80" t="str">
        <f t="shared" si="34"/>
        <v>MODERADA</v>
      </c>
      <c r="AI21" s="84" t="s">
        <v>484</v>
      </c>
      <c r="AJ21" s="81" t="s">
        <v>485</v>
      </c>
      <c r="AK21" s="79" t="s">
        <v>391</v>
      </c>
      <c r="AL21" s="81" t="s">
        <v>486</v>
      </c>
      <c r="AM21" s="81" t="s">
        <v>487</v>
      </c>
    </row>
    <row r="22" spans="1:39" ht="157.5" x14ac:dyDescent="0.2">
      <c r="A22" s="234"/>
      <c r="B22" s="234"/>
      <c r="C22" s="237"/>
      <c r="D22" s="239"/>
      <c r="E22" s="239"/>
      <c r="F22" s="86" t="s">
        <v>61</v>
      </c>
      <c r="G22" s="87" t="s">
        <v>234</v>
      </c>
      <c r="H22" s="77" t="s">
        <v>488</v>
      </c>
      <c r="I22" s="78" t="s">
        <v>489</v>
      </c>
      <c r="J22" s="77" t="s">
        <v>482</v>
      </c>
      <c r="K22" s="79">
        <v>2</v>
      </c>
      <c r="L22" s="79">
        <v>4</v>
      </c>
      <c r="M22" s="79">
        <f t="shared" si="30"/>
        <v>8</v>
      </c>
      <c r="N22" s="80" t="str">
        <f t="shared" si="31"/>
        <v>ALTA</v>
      </c>
      <c r="O22" s="81" t="s">
        <v>490</v>
      </c>
      <c r="P22" s="82" t="s">
        <v>241</v>
      </c>
      <c r="Q22" s="83"/>
      <c r="R22" s="82"/>
      <c r="S22" s="82"/>
      <c r="T22" s="82"/>
      <c r="U22" s="82"/>
      <c r="V22" s="82"/>
      <c r="W22" s="82"/>
      <c r="X22" s="84">
        <f t="shared" si="32"/>
        <v>0</v>
      </c>
      <c r="Y22" s="84" t="str">
        <f t="shared" si="23"/>
        <v>DÉBIL</v>
      </c>
      <c r="Z22" s="84"/>
      <c r="AA22" s="84" t="str">
        <f t="shared" si="24"/>
        <v>SIN DATOS</v>
      </c>
      <c r="AB22" s="84" t="str">
        <f t="shared" si="25"/>
        <v>SIN DATOS</v>
      </c>
      <c r="AC22" s="84"/>
      <c r="AD22" s="84"/>
      <c r="AE22" s="84">
        <f t="shared" si="26"/>
        <v>2</v>
      </c>
      <c r="AF22" s="84">
        <f t="shared" si="27"/>
        <v>4</v>
      </c>
      <c r="AG22" s="79">
        <f t="shared" si="33"/>
        <v>8</v>
      </c>
      <c r="AH22" s="80" t="str">
        <f t="shared" si="34"/>
        <v>ALTA</v>
      </c>
      <c r="AI22" s="84" t="s">
        <v>491</v>
      </c>
      <c r="AJ22" s="81" t="s">
        <v>492</v>
      </c>
      <c r="AK22" s="85" t="s">
        <v>458</v>
      </c>
      <c r="AL22" s="81" t="s">
        <v>493</v>
      </c>
      <c r="AM22" s="81" t="s">
        <v>479</v>
      </c>
    </row>
    <row r="23" spans="1:39" ht="120" x14ac:dyDescent="0.2">
      <c r="A23" s="234"/>
      <c r="B23" s="234"/>
      <c r="C23" s="237"/>
      <c r="D23" s="239"/>
      <c r="E23" s="239"/>
      <c r="F23" s="86" t="s">
        <v>61</v>
      </c>
      <c r="G23" s="87" t="s">
        <v>234</v>
      </c>
      <c r="H23" s="77" t="s">
        <v>494</v>
      </c>
      <c r="I23" s="78" t="s">
        <v>495</v>
      </c>
      <c r="J23" s="77" t="s">
        <v>482</v>
      </c>
      <c r="K23" s="79">
        <v>2</v>
      </c>
      <c r="L23" s="79">
        <v>4</v>
      </c>
      <c r="M23" s="79">
        <f t="shared" si="30"/>
        <v>8</v>
      </c>
      <c r="N23" s="80" t="str">
        <f t="shared" si="31"/>
        <v>ALTA</v>
      </c>
      <c r="O23" s="81" t="s">
        <v>496</v>
      </c>
      <c r="P23" s="82" t="s">
        <v>241</v>
      </c>
      <c r="Q23" s="83"/>
      <c r="R23" s="82"/>
      <c r="S23" s="82"/>
      <c r="T23" s="82"/>
      <c r="U23" s="82"/>
      <c r="V23" s="82"/>
      <c r="W23" s="82"/>
      <c r="X23" s="84">
        <f t="shared" si="32"/>
        <v>0</v>
      </c>
      <c r="Y23" s="84" t="str">
        <f t="shared" si="23"/>
        <v>DÉBIL</v>
      </c>
      <c r="Z23" s="84"/>
      <c r="AA23" s="84" t="str">
        <f t="shared" si="24"/>
        <v>SIN DATOS</v>
      </c>
      <c r="AB23" s="84" t="str">
        <f t="shared" si="25"/>
        <v>SIN DATOS</v>
      </c>
      <c r="AC23" s="84"/>
      <c r="AD23" s="84"/>
      <c r="AE23" s="84">
        <f t="shared" si="26"/>
        <v>2</v>
      </c>
      <c r="AF23" s="84">
        <f t="shared" si="27"/>
        <v>4</v>
      </c>
      <c r="AG23" s="79">
        <f t="shared" si="33"/>
        <v>8</v>
      </c>
      <c r="AH23" s="80" t="str">
        <f t="shared" si="34"/>
        <v>ALTA</v>
      </c>
      <c r="AI23" s="84" t="s">
        <v>497</v>
      </c>
      <c r="AJ23" s="81" t="s">
        <v>498</v>
      </c>
      <c r="AK23" s="79" t="s">
        <v>391</v>
      </c>
      <c r="AL23" s="81" t="s">
        <v>499</v>
      </c>
      <c r="AM23" s="81" t="s">
        <v>500</v>
      </c>
    </row>
    <row r="24" spans="1:39" ht="135" x14ac:dyDescent="0.2">
      <c r="A24" s="234"/>
      <c r="B24" s="235"/>
      <c r="C24" s="238"/>
      <c r="D24" s="230"/>
      <c r="E24" s="230"/>
      <c r="F24" s="86" t="s">
        <v>61</v>
      </c>
      <c r="G24" s="87" t="s">
        <v>234</v>
      </c>
      <c r="H24" s="77" t="s">
        <v>501</v>
      </c>
      <c r="I24" s="78" t="s">
        <v>502</v>
      </c>
      <c r="J24" s="77" t="s">
        <v>482</v>
      </c>
      <c r="K24" s="79">
        <v>2</v>
      </c>
      <c r="L24" s="79">
        <v>4</v>
      </c>
      <c r="M24" s="79">
        <f t="shared" si="30"/>
        <v>8</v>
      </c>
      <c r="N24" s="80" t="str">
        <f t="shared" si="31"/>
        <v>ALTA</v>
      </c>
      <c r="O24" s="81" t="s">
        <v>503</v>
      </c>
      <c r="P24" s="82" t="s">
        <v>241</v>
      </c>
      <c r="Q24" s="83"/>
      <c r="R24" s="82"/>
      <c r="S24" s="82"/>
      <c r="T24" s="82"/>
      <c r="U24" s="82"/>
      <c r="V24" s="82"/>
      <c r="W24" s="82"/>
      <c r="X24" s="84">
        <f t="shared" si="32"/>
        <v>0</v>
      </c>
      <c r="Y24" s="84" t="str">
        <f t="shared" si="23"/>
        <v>DÉBIL</v>
      </c>
      <c r="Z24" s="84"/>
      <c r="AA24" s="84" t="str">
        <f t="shared" si="24"/>
        <v>SIN DATOS</v>
      </c>
      <c r="AB24" s="84" t="str">
        <f t="shared" si="25"/>
        <v>SIN DATOS</v>
      </c>
      <c r="AC24" s="84"/>
      <c r="AD24" s="84"/>
      <c r="AE24" s="84">
        <f t="shared" si="26"/>
        <v>2</v>
      </c>
      <c r="AF24" s="84">
        <f t="shared" si="27"/>
        <v>4</v>
      </c>
      <c r="AG24" s="79">
        <f t="shared" si="33"/>
        <v>8</v>
      </c>
      <c r="AH24" s="80" t="str">
        <f t="shared" si="34"/>
        <v>ALTA</v>
      </c>
      <c r="AI24" s="84" t="s">
        <v>504</v>
      </c>
      <c r="AJ24" s="81" t="s">
        <v>505</v>
      </c>
      <c r="AK24" s="85" t="s">
        <v>458</v>
      </c>
      <c r="AL24" s="81" t="s">
        <v>499</v>
      </c>
      <c r="AM24" s="81" t="s">
        <v>479</v>
      </c>
    </row>
    <row r="25" spans="1:39" ht="165" x14ac:dyDescent="0.2">
      <c r="A25" s="234"/>
      <c r="B25" s="233" t="s">
        <v>506</v>
      </c>
      <c r="C25" s="236" t="s">
        <v>507</v>
      </c>
      <c r="D25" s="229" t="s">
        <v>508</v>
      </c>
      <c r="E25" s="229" t="s">
        <v>509</v>
      </c>
      <c r="F25" s="8" t="s">
        <v>61</v>
      </c>
      <c r="G25" s="9" t="s">
        <v>232</v>
      </c>
      <c r="H25" s="10" t="s">
        <v>452</v>
      </c>
      <c r="I25" s="69" t="s">
        <v>510</v>
      </c>
      <c r="J25" s="10" t="s">
        <v>511</v>
      </c>
      <c r="K25" s="11">
        <v>4</v>
      </c>
      <c r="L25" s="11">
        <v>2</v>
      </c>
      <c r="M25" s="11">
        <f t="shared" si="30"/>
        <v>8</v>
      </c>
      <c r="N25" s="6" t="str">
        <f t="shared" si="31"/>
        <v>ALTA</v>
      </c>
      <c r="O25" s="12" t="s">
        <v>512</v>
      </c>
      <c r="P25" s="13" t="s">
        <v>241</v>
      </c>
      <c r="Q25" s="14"/>
      <c r="R25" s="13"/>
      <c r="S25" s="13"/>
      <c r="T25" s="13"/>
      <c r="U25" s="13"/>
      <c r="V25" s="13"/>
      <c r="W25" s="13"/>
      <c r="X25" s="7">
        <f t="shared" si="32"/>
        <v>0</v>
      </c>
      <c r="Y25" s="7" t="str">
        <f>IF(X25&lt;=85,"DÉBIL",IF(AND(X25&gt;=86,X25&lt;=95),"MODERADO",IF(AND(X25&gt;=96),"FUERTE")))</f>
        <v>DÉBIL</v>
      </c>
      <c r="Z25" s="7"/>
      <c r="AA25" s="7" t="str">
        <f>IF(AND(Y25="FUERTE",Z25="FUERTE"),"FUERTE",IF(AND(Y25="FUERTE",Z25="MODERADO"),"MODERADO",IF(AND(Y25="FUERTE",Z25="DÉBIL"),"DÉBIL",IF(AND(Y25="MODERADO",Z25="FUERTE"),"MODERADO",IF(AND(Y25="MODERADO",Z25="MODERADO"),"MODERADO",IF(AND(Y25="MODERADO",Z25="DÉBIL"),"DÉBIL",IF(AND(Y25="DÉBIL",Z25="FUERTE"),"DÉBIL",IF(AND(Y25="DÉBIL",Z25="MODERADO"),"DÉBIL",IF(AND(Y25="DÉBIL",Z25="DÉBIL"),"DÉBIL","SIN DATOS")))))))))</f>
        <v>SIN DATOS</v>
      </c>
      <c r="AB25" s="7" t="str">
        <f>IF(AND(Y25="FUERTE",Z25="FUERTE"),"NO",IF(AND(Y25="FUERTE",Z25="MODERADO"),"SI",IF(AND(Y25="FUERTE",Z25="DÉBIL"),"SI",IF(AND(Y25="MODERADO",Z25="FUERTE"),"SI",IF(AND(Y25="MODERADO",Z25="MODERADO"),"SI",IF(AND(Y25="MODERADO",Z25="DÉBIL"),"SI",IF(AND(Y25="DÉBIL",Z25="FUERTE"),"SI",IF(AND(Y25="DÉBIL",Z25="MODERADO"),"SI",IF(AND(Y25="DÉBIL",Z25="DÉBIL"),"SI","SIN DATOS")))))))))</f>
        <v>SIN DATOS</v>
      </c>
      <c r="AC25" s="7"/>
      <c r="AD25" s="7"/>
      <c r="AE25" s="7">
        <f>IF(AND(AB25="NO",AA25="FUERTE",AC25="DIRECTAMENTE",AD25="DIRECTAMENTE"),K25-2,IF(AND(AB25="NO",AA25="FUERTE",AC25="DIRECTAMENTE",AD25="INDIRECTAMENTE"),K25-2,IF(AND(AB25="NO",AA25="FUERTE",AC25="DIRECTAMENTE",AD25="NO DISMINUYE"),K25-2,IF(AND(AB25="NO",AA25="FUERTE",AC25="NO DISMINUYE",AD25="DIRECTAMENTE"),K25,IF(AND(AB25="NO",AA25="MODERADO",AC25="DIRECTAMENTE",AD25="DIRECTAMENTE"),K25-1,IF(AND(AB25="NO",AA25="MODERADO",AC25="DIRECTAMENTE",AD25="INDIRECTAMENTE"),K25-1,IF(AND(AB25="NO",AA25="MODERADO",AC25="DIRECTAMENTE",AD25="NO DISMINUYE"),K25-1,IF(AND(AB25="NO",AA25="MODERADO",AC25="NO DISMINUYE",AD25="DIRECTAMENTE"),K25,K25))))))))</f>
        <v>4</v>
      </c>
      <c r="AF25" s="7">
        <f>IF(AND(AB25="NO",AA25="FUERTE",AC25="DIRECTAMENTE",AD25="DIRECTAMENTE"),L25-2,IF(AND(AB25="NO",AA25="FUERTE",AC25="DIRECTAMENTE",AD25="INDIRECTAMENTE"),L25-1,IF(AND(AB25="NO",AA25="FUERTE",AC25="DIRECTAMENTE",AD25="NO DISMINUYE"),L25,IF(AND(AB25="NO",AA25="FUERTE",AC25="NO DISMINUYE",AD25="DIRECTAMENTE"),L25-2,IF(AND(AB25="NO",AA25="MODERADO",AC25="DIRECTAMENTE",AD25="DIRECTAMENTE"),L25-1,IF(AND(AB25="NO",AA25="MODERADO",AC25="DIRECTAMENTE",AD25="INDIRECTAMENTE"),L25,IF(AND(AB25="NO",AA25="MODERADO",AC25="DIRECTAMENTE",AD25="NO DISMINUYE"),L25,IF(AND(AB25="NO",AA25="MODERADO",AC25="NO DISMINUYE",AD25="DIRECTAMENTE"),L25-1,L25))))))))</f>
        <v>2</v>
      </c>
      <c r="AG25" s="11">
        <f t="shared" si="33"/>
        <v>8</v>
      </c>
      <c r="AH25" s="6" t="str">
        <f t="shared" si="34"/>
        <v>ALTA</v>
      </c>
      <c r="AI25" s="7" t="s">
        <v>513</v>
      </c>
      <c r="AJ25" s="12" t="s">
        <v>514</v>
      </c>
      <c r="AK25" s="15" t="s">
        <v>425</v>
      </c>
      <c r="AL25" s="12" t="s">
        <v>432</v>
      </c>
      <c r="AM25" s="12" t="s">
        <v>515</v>
      </c>
    </row>
    <row r="26" spans="1:39" ht="165" x14ac:dyDescent="0.2">
      <c r="A26" s="235"/>
      <c r="B26" s="235"/>
      <c r="C26" s="238"/>
      <c r="D26" s="230"/>
      <c r="E26" s="230"/>
      <c r="F26" s="8" t="s">
        <v>61</v>
      </c>
      <c r="G26" s="9" t="s">
        <v>234</v>
      </c>
      <c r="H26" s="10" t="s">
        <v>452</v>
      </c>
      <c r="I26" s="69" t="s">
        <v>516</v>
      </c>
      <c r="J26" s="10" t="s">
        <v>511</v>
      </c>
      <c r="K26" s="11">
        <v>4</v>
      </c>
      <c r="L26" s="11">
        <v>2</v>
      </c>
      <c r="M26" s="11">
        <f t="shared" si="30"/>
        <v>8</v>
      </c>
      <c r="N26" s="6" t="str">
        <f t="shared" si="31"/>
        <v>ALTA</v>
      </c>
      <c r="O26" s="12" t="s">
        <v>517</v>
      </c>
      <c r="P26" s="13" t="s">
        <v>241</v>
      </c>
      <c r="Q26" s="14"/>
      <c r="R26" s="13"/>
      <c r="S26" s="13"/>
      <c r="T26" s="13"/>
      <c r="U26" s="13"/>
      <c r="V26" s="13"/>
      <c r="W26" s="13"/>
      <c r="X26" s="7">
        <f t="shared" si="32"/>
        <v>0</v>
      </c>
      <c r="Y26" s="7" t="str">
        <f t="shared" ref="Y26" si="35">IF(X26&lt;=85,"DÉBIL",IF(AND(X26&gt;=86,X26&lt;=95),"MODERADO",IF(AND(X26&gt;=96),"FUERTE")))</f>
        <v>DÉBIL</v>
      </c>
      <c r="Z26" s="7"/>
      <c r="AA26" s="7" t="str">
        <f t="shared" ref="AA26" si="36">IF(AND(Y26="FUERTE",Z26="FUERTE"),"FUERTE",IF(AND(Y26="FUERTE",Z26="MODERADO"),"MODERADO",IF(AND(Y26="FUERTE",Z26="DÉBIL"),"DÉBIL",IF(AND(Y26="MODERADO",Z26="FUERTE"),"MODERADO",IF(AND(Y26="MODERADO",Z26="MODERADO"),"MODERADO",IF(AND(Y26="MODERADO",Z26="DÉBIL"),"DÉBIL",IF(AND(Y26="DÉBIL",Z26="FUERTE"),"DÉBIL",IF(AND(Y26="DÉBIL",Z26="MODERADO"),"DÉBIL",IF(AND(Y26="DÉBIL",Z26="DÉBIL"),"DÉBIL","SIN DATOS")))))))))</f>
        <v>SIN DATOS</v>
      </c>
      <c r="AB26" s="7" t="str">
        <f t="shared" ref="AB26" si="37">IF(AND(Y26="FUERTE",Z26="FUERTE"),"NO",IF(AND(Y26="FUERTE",Z26="MODERADO"),"SI",IF(AND(Y26="FUERTE",Z26="DÉBIL"),"SI",IF(AND(Y26="MODERADO",Z26="FUERTE"),"SI",IF(AND(Y26="MODERADO",Z26="MODERADO"),"SI",IF(AND(Y26="MODERADO",Z26="DÉBIL"),"SI",IF(AND(Y26="DÉBIL",Z26="FUERTE"),"SI",IF(AND(Y26="DÉBIL",Z26="MODERADO"),"SI",IF(AND(Y26="DÉBIL",Z26="DÉBIL"),"SI","SIN DATOS")))))))))</f>
        <v>SIN DATOS</v>
      </c>
      <c r="AC26" s="7"/>
      <c r="AD26" s="7"/>
      <c r="AE26" s="7">
        <f t="shared" ref="AE26" si="38">IF(AND(AB26="NO",AA26="FUERTE",AC26="DIRECTAMENTE",AD26="DIRECTAMENTE"),K26-2,IF(AND(AB26="NO",AA26="FUERTE",AC26="DIRECTAMENTE",AD26="INDIRECTAMENTE"),K26-2,IF(AND(AB26="NO",AA26="FUERTE",AC26="DIRECTAMENTE",AD26="NO DISMINUYE"),K26-2,IF(AND(AB26="NO",AA26="FUERTE",AC26="NO DISMINUYE",AD26="DIRECTAMENTE"),K26,IF(AND(AB26="NO",AA26="MODERADO",AC26="DIRECTAMENTE",AD26="DIRECTAMENTE"),K26-1,IF(AND(AB26="NO",AA26="MODERADO",AC26="DIRECTAMENTE",AD26="INDIRECTAMENTE"),K26-1,IF(AND(AB26="NO",AA26="MODERADO",AC26="DIRECTAMENTE",AD26="NO DISMINUYE"),K26-1,IF(AND(AB26="NO",AA26="MODERADO",AC26="NO DISMINUYE",AD26="DIRECTAMENTE"),K26,K26))))))))</f>
        <v>4</v>
      </c>
      <c r="AF26" s="7">
        <f t="shared" ref="AF26" si="39">IF(AND(AB26="NO",AA26="FUERTE",AC26="DIRECTAMENTE",AD26="DIRECTAMENTE"),L26-2,IF(AND(AB26="NO",AA26="FUERTE",AC26="DIRECTAMENTE",AD26="INDIRECTAMENTE"),L26-1,IF(AND(AB26="NO",AA26="FUERTE",AC26="DIRECTAMENTE",AD26="NO DISMINUYE"),L26,IF(AND(AB26="NO",AA26="FUERTE",AC26="NO DISMINUYE",AD26="DIRECTAMENTE"),L26-2,IF(AND(AB26="NO",AA26="MODERADO",AC26="DIRECTAMENTE",AD26="DIRECTAMENTE"),L26-1,IF(AND(AB26="NO",AA26="MODERADO",AC26="DIRECTAMENTE",AD26="INDIRECTAMENTE"),L26,IF(AND(AB26="NO",AA26="MODERADO",AC26="DIRECTAMENTE",AD26="NO DISMINUYE"),L26,IF(AND(AB26="NO",AA26="MODERADO",AC26="NO DISMINUYE",AD26="DIRECTAMENTE"),L26-1,L26))))))))</f>
        <v>2</v>
      </c>
      <c r="AG26" s="11">
        <f t="shared" si="33"/>
        <v>8</v>
      </c>
      <c r="AH26" s="6" t="str">
        <f t="shared" si="34"/>
        <v>ALTA</v>
      </c>
      <c r="AI26" s="7" t="s">
        <v>518</v>
      </c>
      <c r="AJ26" s="12" t="s">
        <v>519</v>
      </c>
      <c r="AK26" s="15" t="s">
        <v>425</v>
      </c>
      <c r="AL26" s="12" t="s">
        <v>432</v>
      </c>
      <c r="AM26" s="12" t="s">
        <v>520</v>
      </c>
    </row>
    <row r="27" spans="1:39" ht="225" x14ac:dyDescent="0.2">
      <c r="A27" s="233" t="s">
        <v>521</v>
      </c>
      <c r="B27" s="233" t="s">
        <v>933</v>
      </c>
      <c r="C27" s="236" t="s">
        <v>522</v>
      </c>
      <c r="D27" s="229" t="s">
        <v>523</v>
      </c>
      <c r="E27" s="229" t="s">
        <v>524</v>
      </c>
      <c r="F27" s="8" t="s">
        <v>61</v>
      </c>
      <c r="G27" s="9" t="s">
        <v>232</v>
      </c>
      <c r="H27" s="10" t="s">
        <v>525</v>
      </c>
      <c r="I27" s="69" t="s">
        <v>526</v>
      </c>
      <c r="J27" s="10" t="s">
        <v>527</v>
      </c>
      <c r="K27" s="11">
        <v>2</v>
      </c>
      <c r="L27" s="11">
        <v>4</v>
      </c>
      <c r="M27" s="11">
        <f t="shared" si="30"/>
        <v>8</v>
      </c>
      <c r="N27" s="6" t="str">
        <f t="shared" si="31"/>
        <v>ALTA</v>
      </c>
      <c r="O27" s="12" t="s">
        <v>528</v>
      </c>
      <c r="P27" s="13" t="s">
        <v>241</v>
      </c>
      <c r="Q27" s="14"/>
      <c r="R27" s="13"/>
      <c r="S27" s="13"/>
      <c r="T27" s="13"/>
      <c r="U27" s="13"/>
      <c r="V27" s="13"/>
      <c r="W27" s="13"/>
      <c r="X27" s="7">
        <f t="shared" si="32"/>
        <v>0</v>
      </c>
      <c r="Y27" s="7" t="str">
        <f>IF(X27&lt;=85,"DÉBIL",IF(AND(X27&gt;=86,X27&lt;=95),"MODERADO",IF(AND(X27&gt;=96),"FUERTE")))</f>
        <v>DÉBIL</v>
      </c>
      <c r="Z27" s="7"/>
      <c r="AA27" s="7" t="str">
        <f>IF(AND(Y27="FUERTE",Z27="FUERTE"),"FUERTE",IF(AND(Y27="FUERTE",Z27="MODERADO"),"MODERADO",IF(AND(Y27="FUERTE",Z27="DÉBIL"),"DÉBIL",IF(AND(Y27="MODERADO",Z27="FUERTE"),"MODERADO",IF(AND(Y27="MODERADO",Z27="MODERADO"),"MODERADO",IF(AND(Y27="MODERADO",Z27="DÉBIL"),"DÉBIL",IF(AND(Y27="DÉBIL",Z27="FUERTE"),"DÉBIL",IF(AND(Y27="DÉBIL",Z27="MODERADO"),"DÉBIL",IF(AND(Y27="DÉBIL",Z27="DÉBIL"),"DÉBIL","SIN DATOS")))))))))</f>
        <v>SIN DATOS</v>
      </c>
      <c r="AB27" s="7" t="str">
        <f>IF(AND(Y27="FUERTE",Z27="FUERTE"),"NO",IF(AND(Y27="FUERTE",Z27="MODERADO"),"SI",IF(AND(Y27="FUERTE",Z27="DÉBIL"),"SI",IF(AND(Y27="MODERADO",Z27="FUERTE"),"SI",IF(AND(Y27="MODERADO",Z27="MODERADO"),"SI",IF(AND(Y27="MODERADO",Z27="DÉBIL"),"SI",IF(AND(Y27="DÉBIL",Z27="FUERTE"),"SI",IF(AND(Y27="DÉBIL",Z27="MODERADO"),"SI",IF(AND(Y27="DÉBIL",Z27="DÉBIL"),"SI","SIN DATOS")))))))))</f>
        <v>SIN DATOS</v>
      </c>
      <c r="AC27" s="7"/>
      <c r="AD27" s="7"/>
      <c r="AE27" s="7">
        <f>IF(AND(AB27="NO",AA27="FUERTE",AC27="DIRECTAMENTE",AD27="DIRECTAMENTE"),K27-2,IF(AND(AB27="NO",AA27="FUERTE",AC27="DIRECTAMENTE",AD27="INDIRECTAMENTE"),K27-2,IF(AND(AB27="NO",AA27="FUERTE",AC27="DIRECTAMENTE",AD27="NO DISMINUYE"),K27-2,IF(AND(AB27="NO",AA27="FUERTE",AC27="NO DISMINUYE",AD27="DIRECTAMENTE"),K27,IF(AND(AB27="NO",AA27="MODERADO",AC27="DIRECTAMENTE",AD27="DIRECTAMENTE"),K27-1,IF(AND(AB27="NO",AA27="MODERADO",AC27="DIRECTAMENTE",AD27="INDIRECTAMENTE"),K27-1,IF(AND(AB27="NO",AA27="MODERADO",AC27="DIRECTAMENTE",AD27="NO DISMINUYE"),K27-1,IF(AND(AB27="NO",AA27="MODERADO",AC27="NO DISMINUYE",AD27="DIRECTAMENTE"),K27,K27))))))))</f>
        <v>2</v>
      </c>
      <c r="AF27" s="7">
        <f>IF(AND(AB27="NO",AA27="FUERTE",AC27="DIRECTAMENTE",AD27="DIRECTAMENTE"),L27-2,IF(AND(AB27="NO",AA27="FUERTE",AC27="DIRECTAMENTE",AD27="INDIRECTAMENTE"),L27-1,IF(AND(AB27="NO",AA27="FUERTE",AC27="DIRECTAMENTE",AD27="NO DISMINUYE"),L27,IF(AND(AB27="NO",AA27="FUERTE",AC27="NO DISMINUYE",AD27="DIRECTAMENTE"),L27-2,IF(AND(AB27="NO",AA27="MODERADO",AC27="DIRECTAMENTE",AD27="DIRECTAMENTE"),L27-1,IF(AND(AB27="NO",AA27="MODERADO",AC27="DIRECTAMENTE",AD27="INDIRECTAMENTE"),L27,IF(AND(AB27="NO",AA27="MODERADO",AC27="DIRECTAMENTE",AD27="NO DISMINUYE"),L27,IF(AND(AB27="NO",AA27="MODERADO",AC27="NO DISMINUYE",AD27="DIRECTAMENTE"),L27-1,L27))))))))</f>
        <v>4</v>
      </c>
      <c r="AG27" s="11">
        <f t="shared" si="33"/>
        <v>8</v>
      </c>
      <c r="AH27" s="6" t="str">
        <f t="shared" si="34"/>
        <v>ALTA</v>
      </c>
      <c r="AI27" s="7" t="s">
        <v>529</v>
      </c>
      <c r="AJ27" s="12" t="s">
        <v>530</v>
      </c>
      <c r="AK27" s="15" t="s">
        <v>425</v>
      </c>
      <c r="AL27" s="12" t="s">
        <v>531</v>
      </c>
      <c r="AM27" s="12" t="s">
        <v>532</v>
      </c>
    </row>
    <row r="28" spans="1:39" ht="180" x14ac:dyDescent="0.2">
      <c r="A28" s="234"/>
      <c r="B28" s="234"/>
      <c r="C28" s="237"/>
      <c r="D28" s="239"/>
      <c r="E28" s="239"/>
      <c r="F28" s="8" t="s">
        <v>61</v>
      </c>
      <c r="G28" s="9" t="s">
        <v>62</v>
      </c>
      <c r="H28" s="10" t="s">
        <v>533</v>
      </c>
      <c r="I28" s="69" t="s">
        <v>534</v>
      </c>
      <c r="J28" s="10" t="s">
        <v>527</v>
      </c>
      <c r="K28" s="11">
        <v>2</v>
      </c>
      <c r="L28" s="11">
        <v>4</v>
      </c>
      <c r="M28" s="11">
        <f t="shared" si="30"/>
        <v>8</v>
      </c>
      <c r="N28" s="6" t="str">
        <f t="shared" si="31"/>
        <v>ALTA</v>
      </c>
      <c r="O28" s="12" t="s">
        <v>528</v>
      </c>
      <c r="P28" s="13" t="s">
        <v>241</v>
      </c>
      <c r="Q28" s="14"/>
      <c r="R28" s="13"/>
      <c r="S28" s="13"/>
      <c r="T28" s="13"/>
      <c r="U28" s="13"/>
      <c r="V28" s="13"/>
      <c r="W28" s="13"/>
      <c r="X28" s="7">
        <f t="shared" si="32"/>
        <v>0</v>
      </c>
      <c r="Y28" s="7" t="str">
        <f t="shared" ref="Y28:Y29" si="40">IF(X28&lt;=85,"DÉBIL",IF(AND(X28&gt;=86,X28&lt;=95),"MODERADO",IF(AND(X28&gt;=96),"FUERTE")))</f>
        <v>DÉBIL</v>
      </c>
      <c r="Z28" s="7"/>
      <c r="AA28" s="7" t="str">
        <f t="shared" ref="AA28:AA29" si="41">IF(AND(Y28="FUERTE",Z28="FUERTE"),"FUERTE",IF(AND(Y28="FUERTE",Z28="MODERADO"),"MODERADO",IF(AND(Y28="FUERTE",Z28="DÉBIL"),"DÉBIL",IF(AND(Y28="MODERADO",Z28="FUERTE"),"MODERADO",IF(AND(Y28="MODERADO",Z28="MODERADO"),"MODERADO",IF(AND(Y28="MODERADO",Z28="DÉBIL"),"DÉBIL",IF(AND(Y28="DÉBIL",Z28="FUERTE"),"DÉBIL",IF(AND(Y28="DÉBIL",Z28="MODERADO"),"DÉBIL",IF(AND(Y28="DÉBIL",Z28="DÉBIL"),"DÉBIL","SIN DATOS")))))))))</f>
        <v>SIN DATOS</v>
      </c>
      <c r="AB28" s="7" t="str">
        <f t="shared" ref="AB28:AB29" si="42">IF(AND(Y28="FUERTE",Z28="FUERTE"),"NO",IF(AND(Y28="FUERTE",Z28="MODERADO"),"SI",IF(AND(Y28="FUERTE",Z28="DÉBIL"),"SI",IF(AND(Y28="MODERADO",Z28="FUERTE"),"SI",IF(AND(Y28="MODERADO",Z28="MODERADO"),"SI",IF(AND(Y28="MODERADO",Z28="DÉBIL"),"SI",IF(AND(Y28="DÉBIL",Z28="FUERTE"),"SI",IF(AND(Y28="DÉBIL",Z28="MODERADO"),"SI",IF(AND(Y28="DÉBIL",Z28="DÉBIL"),"SI","SIN DATOS")))))))))</f>
        <v>SIN DATOS</v>
      </c>
      <c r="AC28" s="7"/>
      <c r="AD28" s="7"/>
      <c r="AE28" s="7">
        <f t="shared" ref="AE28:AE29" si="43">IF(AND(AB28="NO",AA28="FUERTE",AC28="DIRECTAMENTE",AD28="DIRECTAMENTE"),K28-2,IF(AND(AB28="NO",AA28="FUERTE",AC28="DIRECTAMENTE",AD28="INDIRECTAMENTE"),K28-2,IF(AND(AB28="NO",AA28="FUERTE",AC28="DIRECTAMENTE",AD28="NO DISMINUYE"),K28-2,IF(AND(AB28="NO",AA28="FUERTE",AC28="NO DISMINUYE",AD28="DIRECTAMENTE"),K28,IF(AND(AB28="NO",AA28="MODERADO",AC28="DIRECTAMENTE",AD28="DIRECTAMENTE"),K28-1,IF(AND(AB28="NO",AA28="MODERADO",AC28="DIRECTAMENTE",AD28="INDIRECTAMENTE"),K28-1,IF(AND(AB28="NO",AA28="MODERADO",AC28="DIRECTAMENTE",AD28="NO DISMINUYE"),K28-1,IF(AND(AB28="NO",AA28="MODERADO",AC28="NO DISMINUYE",AD28="DIRECTAMENTE"),K28,K28))))))))</f>
        <v>2</v>
      </c>
      <c r="AF28" s="7">
        <f t="shared" ref="AF28:AF29" si="44">IF(AND(AB28="NO",AA28="FUERTE",AC28="DIRECTAMENTE",AD28="DIRECTAMENTE"),L28-2,IF(AND(AB28="NO",AA28="FUERTE",AC28="DIRECTAMENTE",AD28="INDIRECTAMENTE"),L28-1,IF(AND(AB28="NO",AA28="FUERTE",AC28="DIRECTAMENTE",AD28="NO DISMINUYE"),L28,IF(AND(AB28="NO",AA28="FUERTE",AC28="NO DISMINUYE",AD28="DIRECTAMENTE"),L28-2,IF(AND(AB28="NO",AA28="MODERADO",AC28="DIRECTAMENTE",AD28="DIRECTAMENTE"),L28-1,IF(AND(AB28="NO",AA28="MODERADO",AC28="DIRECTAMENTE",AD28="INDIRECTAMENTE"),L28,IF(AND(AB28="NO",AA28="MODERADO",AC28="DIRECTAMENTE",AD28="NO DISMINUYE"),L28,IF(AND(AB28="NO",AA28="MODERADO",AC28="NO DISMINUYE",AD28="DIRECTAMENTE"),L28-1,L28))))))))</f>
        <v>4</v>
      </c>
      <c r="AG28" s="11">
        <f t="shared" si="33"/>
        <v>8</v>
      </c>
      <c r="AH28" s="6" t="str">
        <f t="shared" si="34"/>
        <v>ALTA</v>
      </c>
      <c r="AI28" s="7" t="s">
        <v>529</v>
      </c>
      <c r="AJ28" s="12" t="s">
        <v>530</v>
      </c>
      <c r="AK28" s="15" t="s">
        <v>425</v>
      </c>
      <c r="AL28" s="12" t="s">
        <v>432</v>
      </c>
      <c r="AM28" s="12" t="s">
        <v>535</v>
      </c>
    </row>
    <row r="29" spans="1:39" ht="180" x14ac:dyDescent="0.2">
      <c r="A29" s="234"/>
      <c r="B29" s="235"/>
      <c r="C29" s="238"/>
      <c r="D29" s="230"/>
      <c r="E29" s="230"/>
      <c r="F29" s="74" t="s">
        <v>61</v>
      </c>
      <c r="G29" s="73" t="s">
        <v>62</v>
      </c>
      <c r="H29" s="10" t="s">
        <v>525</v>
      </c>
      <c r="I29" s="88" t="s">
        <v>536</v>
      </c>
      <c r="J29" s="10" t="s">
        <v>537</v>
      </c>
      <c r="K29" s="7">
        <v>2</v>
      </c>
      <c r="L29" s="7">
        <v>4</v>
      </c>
      <c r="M29" s="7">
        <f t="shared" si="30"/>
        <v>8</v>
      </c>
      <c r="N29" s="7" t="str">
        <f t="shared" si="31"/>
        <v>ALTA</v>
      </c>
      <c r="O29" s="12" t="s">
        <v>528</v>
      </c>
      <c r="P29" s="7" t="s">
        <v>241</v>
      </c>
      <c r="Q29" s="7"/>
      <c r="R29" s="7"/>
      <c r="S29" s="7"/>
      <c r="T29" s="7"/>
      <c r="U29" s="7"/>
      <c r="V29" s="7"/>
      <c r="W29" s="7"/>
      <c r="X29" s="7">
        <f t="shared" si="32"/>
        <v>0</v>
      </c>
      <c r="Y29" s="7" t="str">
        <f t="shared" si="40"/>
        <v>DÉBIL</v>
      </c>
      <c r="Z29" s="7"/>
      <c r="AA29" s="7" t="str">
        <f t="shared" si="41"/>
        <v>SIN DATOS</v>
      </c>
      <c r="AB29" s="7" t="str">
        <f t="shared" si="42"/>
        <v>SIN DATOS</v>
      </c>
      <c r="AC29" s="7"/>
      <c r="AD29" s="7"/>
      <c r="AE29" s="7">
        <f t="shared" si="43"/>
        <v>2</v>
      </c>
      <c r="AF29" s="7">
        <f t="shared" si="44"/>
        <v>4</v>
      </c>
      <c r="AG29" s="7">
        <f t="shared" si="33"/>
        <v>8</v>
      </c>
      <c r="AH29" s="7" t="str">
        <f t="shared" si="34"/>
        <v>ALTA</v>
      </c>
      <c r="AI29" s="7" t="s">
        <v>529</v>
      </c>
      <c r="AJ29" s="12" t="s">
        <v>530</v>
      </c>
      <c r="AK29" s="15" t="s">
        <v>425</v>
      </c>
      <c r="AL29" s="12" t="s">
        <v>432</v>
      </c>
      <c r="AM29" s="12" t="s">
        <v>535</v>
      </c>
    </row>
    <row r="30" spans="1:39" ht="210" x14ac:dyDescent="0.2">
      <c r="A30" s="234"/>
      <c r="B30" s="254" t="s">
        <v>934</v>
      </c>
      <c r="C30" s="257" t="s">
        <v>538</v>
      </c>
      <c r="D30" s="257" t="s">
        <v>539</v>
      </c>
      <c r="E30" s="257" t="s">
        <v>540</v>
      </c>
      <c r="F30" s="86" t="s">
        <v>61</v>
      </c>
      <c r="G30" s="87" t="s">
        <v>62</v>
      </c>
      <c r="H30" s="86" t="s">
        <v>533</v>
      </c>
      <c r="I30" s="89" t="s">
        <v>541</v>
      </c>
      <c r="J30" s="86" t="s">
        <v>542</v>
      </c>
      <c r="K30" s="84">
        <v>2</v>
      </c>
      <c r="L30" s="84">
        <v>4</v>
      </c>
      <c r="M30" s="84">
        <f t="shared" si="30"/>
        <v>8</v>
      </c>
      <c r="N30" s="84" t="str">
        <f t="shared" si="31"/>
        <v>ALTA</v>
      </c>
      <c r="O30" s="90" t="s">
        <v>543</v>
      </c>
      <c r="P30" s="84" t="s">
        <v>241</v>
      </c>
      <c r="Q30" s="84"/>
      <c r="R30" s="84"/>
      <c r="S30" s="84"/>
      <c r="T30" s="84"/>
      <c r="U30" s="84"/>
      <c r="V30" s="84"/>
      <c r="W30" s="84"/>
      <c r="X30" s="84">
        <f t="shared" si="32"/>
        <v>0</v>
      </c>
      <c r="Y30" s="84" t="str">
        <f>IF(X30&lt;=85,"DÉBIL",IF(AND(X30&gt;=86,X30&lt;=95),"MODERADO",IF(AND(X30&gt;=96),"FUERTE")))</f>
        <v>DÉBIL</v>
      </c>
      <c r="Z30" s="84"/>
      <c r="AA30" s="84" t="str">
        <f>IF(AND(Y30="FUERTE",Z30="FUERTE"),"FUERTE",IF(AND(Y30="FUERTE",Z30="MODERADO"),"MODERADO",IF(AND(Y30="FUERTE",Z30="DÉBIL"),"DÉBIL",IF(AND(Y30="MODERADO",Z30="FUERTE"),"MODERADO",IF(AND(Y30="MODERADO",Z30="MODERADO"),"MODERADO",IF(AND(Y30="MODERADO",Z30="DÉBIL"),"DÉBIL",IF(AND(Y30="DÉBIL",Z30="FUERTE"),"DÉBIL",IF(AND(Y30="DÉBIL",Z30="MODERADO"),"DÉBIL",IF(AND(Y30="DÉBIL",Z30="DÉBIL"),"DÉBIL","SIN DATOS")))))))))</f>
        <v>SIN DATOS</v>
      </c>
      <c r="AB30" s="84" t="str">
        <f>IF(AND(Y30="FUERTE",Z30="FUERTE"),"NO",IF(AND(Y30="FUERTE",Z30="MODERADO"),"SI",IF(AND(Y30="FUERTE",Z30="DÉBIL"),"SI",IF(AND(Y30="MODERADO",Z30="FUERTE"),"SI",IF(AND(Y30="MODERADO",Z30="MODERADO"),"SI",IF(AND(Y30="MODERADO",Z30="DÉBIL"),"SI",IF(AND(Y30="DÉBIL",Z30="FUERTE"),"SI",IF(AND(Y30="DÉBIL",Z30="MODERADO"),"SI",IF(AND(Y30="DÉBIL",Z30="DÉBIL"),"SI","SIN DATOS")))))))))</f>
        <v>SIN DATOS</v>
      </c>
      <c r="AC30" s="84"/>
      <c r="AD30" s="84"/>
      <c r="AE30" s="84">
        <f>IF(AND(AB30="NO",AA30="FUERTE",AC30="DIRECTAMENTE",AD30="DIRECTAMENTE"),K30-2,IF(AND(AB30="NO",AA30="FUERTE",AC30="DIRECTAMENTE",AD30="INDIRECTAMENTE"),K30-2,IF(AND(AB30="NO",AA30="FUERTE",AC30="DIRECTAMENTE",AD30="NO DISMINUYE"),K30-2,IF(AND(AB30="NO",AA30="FUERTE",AC30="NO DISMINUYE",AD30="DIRECTAMENTE"),K30,IF(AND(AB30="NO",AA30="MODERADO",AC30="DIRECTAMENTE",AD30="DIRECTAMENTE"),K30-1,IF(AND(AB30="NO",AA30="MODERADO",AC30="DIRECTAMENTE",AD30="INDIRECTAMENTE"),K30-1,IF(AND(AB30="NO",AA30="MODERADO",AC30="DIRECTAMENTE",AD30="NO DISMINUYE"),K30-1,IF(AND(AB30="NO",AA30="MODERADO",AC30="NO DISMINUYE",AD30="DIRECTAMENTE"),K30,K30))))))))</f>
        <v>2</v>
      </c>
      <c r="AF30" s="84">
        <f>IF(AND(AB30="NO",AA30="FUERTE",AC30="DIRECTAMENTE",AD30="DIRECTAMENTE"),L30-2,IF(AND(AB30="NO",AA30="FUERTE",AC30="DIRECTAMENTE",AD30="INDIRECTAMENTE"),L30-1,IF(AND(AB30="NO",AA30="FUERTE",AC30="DIRECTAMENTE",AD30="NO DISMINUYE"),L30,IF(AND(AB30="NO",AA30="FUERTE",AC30="NO DISMINUYE",AD30="DIRECTAMENTE"),L30-2,IF(AND(AB30="NO",AA30="MODERADO",AC30="DIRECTAMENTE",AD30="DIRECTAMENTE"),L30-1,IF(AND(AB30="NO",AA30="MODERADO",AC30="DIRECTAMENTE",AD30="INDIRECTAMENTE"),L30,IF(AND(AB30="NO",AA30="MODERADO",AC30="DIRECTAMENTE",AD30="NO DISMINUYE"),L30,IF(AND(AB30="NO",AA30="MODERADO",AC30="NO DISMINUYE",AD30="DIRECTAMENTE"),L30-1,L30))))))))</f>
        <v>4</v>
      </c>
      <c r="AG30" s="84">
        <f t="shared" si="33"/>
        <v>8</v>
      </c>
      <c r="AH30" s="84" t="str">
        <f t="shared" si="34"/>
        <v>ALTA</v>
      </c>
      <c r="AI30" s="84" t="s">
        <v>544</v>
      </c>
      <c r="AJ30" s="91" t="s">
        <v>545</v>
      </c>
      <c r="AK30" s="92" t="s">
        <v>391</v>
      </c>
      <c r="AL30" s="90" t="s">
        <v>546</v>
      </c>
      <c r="AM30" s="90" t="s">
        <v>547</v>
      </c>
    </row>
    <row r="31" spans="1:39" ht="180" x14ac:dyDescent="0.2">
      <c r="A31" s="234"/>
      <c r="B31" s="255"/>
      <c r="C31" s="258"/>
      <c r="D31" s="258"/>
      <c r="E31" s="258"/>
      <c r="F31" s="86" t="s">
        <v>61</v>
      </c>
      <c r="G31" s="87" t="s">
        <v>62</v>
      </c>
      <c r="H31" s="86" t="s">
        <v>548</v>
      </c>
      <c r="I31" s="89" t="s">
        <v>549</v>
      </c>
      <c r="J31" s="86" t="s">
        <v>550</v>
      </c>
      <c r="K31" s="84">
        <v>3</v>
      </c>
      <c r="L31" s="84">
        <v>3</v>
      </c>
      <c r="M31" s="84">
        <f t="shared" si="30"/>
        <v>9</v>
      </c>
      <c r="N31" s="84" t="str">
        <f t="shared" si="31"/>
        <v>ALTA</v>
      </c>
      <c r="O31" s="90" t="s">
        <v>551</v>
      </c>
      <c r="P31" s="84" t="s">
        <v>241</v>
      </c>
      <c r="Q31" s="84"/>
      <c r="R31" s="84"/>
      <c r="S31" s="84"/>
      <c r="T31" s="84"/>
      <c r="U31" s="84"/>
      <c r="V31" s="84"/>
      <c r="W31" s="84"/>
      <c r="X31" s="84">
        <f t="shared" si="32"/>
        <v>0</v>
      </c>
      <c r="Y31" s="84" t="str">
        <f t="shared" ref="Y31:Y32" si="45">IF(X31&lt;=85,"DÉBIL",IF(AND(X31&gt;=86,X31&lt;=95),"MODERADO",IF(AND(X31&gt;=96),"FUERTE")))</f>
        <v>DÉBIL</v>
      </c>
      <c r="Z31" s="84"/>
      <c r="AA31" s="84" t="str">
        <f t="shared" ref="AA31:AA32" si="46">IF(AND(Y31="FUERTE",Z31="FUERTE"),"FUERTE",IF(AND(Y31="FUERTE",Z31="MODERADO"),"MODERADO",IF(AND(Y31="FUERTE",Z31="DÉBIL"),"DÉBIL",IF(AND(Y31="MODERADO",Z31="FUERTE"),"MODERADO",IF(AND(Y31="MODERADO",Z31="MODERADO"),"MODERADO",IF(AND(Y31="MODERADO",Z31="DÉBIL"),"DÉBIL",IF(AND(Y31="DÉBIL",Z31="FUERTE"),"DÉBIL",IF(AND(Y31="DÉBIL",Z31="MODERADO"),"DÉBIL",IF(AND(Y31="DÉBIL",Z31="DÉBIL"),"DÉBIL","SIN DATOS")))))))))</f>
        <v>SIN DATOS</v>
      </c>
      <c r="AB31" s="84" t="str">
        <f t="shared" ref="AB31:AB32" si="47">IF(AND(Y31="FUERTE",Z31="FUERTE"),"NO",IF(AND(Y31="FUERTE",Z31="MODERADO"),"SI",IF(AND(Y31="FUERTE",Z31="DÉBIL"),"SI",IF(AND(Y31="MODERADO",Z31="FUERTE"),"SI",IF(AND(Y31="MODERADO",Z31="MODERADO"),"SI",IF(AND(Y31="MODERADO",Z31="DÉBIL"),"SI",IF(AND(Y31="DÉBIL",Z31="FUERTE"),"SI",IF(AND(Y31="DÉBIL",Z31="MODERADO"),"SI",IF(AND(Y31="DÉBIL",Z31="DÉBIL"),"SI","SIN DATOS")))))))))</f>
        <v>SIN DATOS</v>
      </c>
      <c r="AC31" s="84"/>
      <c r="AD31" s="84"/>
      <c r="AE31" s="84">
        <f t="shared" ref="AE31:AE32" si="48">IF(AND(AB31="NO",AA31="FUERTE",AC31="DIRECTAMENTE",AD31="DIRECTAMENTE"),K31-2,IF(AND(AB31="NO",AA31="FUERTE",AC31="DIRECTAMENTE",AD31="INDIRECTAMENTE"),K31-2,IF(AND(AB31="NO",AA31="FUERTE",AC31="DIRECTAMENTE",AD31="NO DISMINUYE"),K31-2,IF(AND(AB31="NO",AA31="FUERTE",AC31="NO DISMINUYE",AD31="DIRECTAMENTE"),K31,IF(AND(AB31="NO",AA31="MODERADO",AC31="DIRECTAMENTE",AD31="DIRECTAMENTE"),K31-1,IF(AND(AB31="NO",AA31="MODERADO",AC31="DIRECTAMENTE",AD31="INDIRECTAMENTE"),K31-1,IF(AND(AB31="NO",AA31="MODERADO",AC31="DIRECTAMENTE",AD31="NO DISMINUYE"),K31-1,IF(AND(AB31="NO",AA31="MODERADO",AC31="NO DISMINUYE",AD31="DIRECTAMENTE"),K31,K31))))))))</f>
        <v>3</v>
      </c>
      <c r="AF31" s="84">
        <f t="shared" ref="AF31:AF32" si="49">IF(AND(AB31="NO",AA31="FUERTE",AC31="DIRECTAMENTE",AD31="DIRECTAMENTE"),L31-2,IF(AND(AB31="NO",AA31="FUERTE",AC31="DIRECTAMENTE",AD31="INDIRECTAMENTE"),L31-1,IF(AND(AB31="NO",AA31="FUERTE",AC31="DIRECTAMENTE",AD31="NO DISMINUYE"),L31,IF(AND(AB31="NO",AA31="FUERTE",AC31="NO DISMINUYE",AD31="DIRECTAMENTE"),L31-2,IF(AND(AB31="NO",AA31="MODERADO",AC31="DIRECTAMENTE",AD31="DIRECTAMENTE"),L31-1,IF(AND(AB31="NO",AA31="MODERADO",AC31="DIRECTAMENTE",AD31="INDIRECTAMENTE"),L31,IF(AND(AB31="NO",AA31="MODERADO",AC31="DIRECTAMENTE",AD31="NO DISMINUYE"),L31,IF(AND(AB31="NO",AA31="MODERADO",AC31="NO DISMINUYE",AD31="DIRECTAMENTE"),L31-1,L31))))))))</f>
        <v>3</v>
      </c>
      <c r="AG31" s="84">
        <f t="shared" si="33"/>
        <v>9</v>
      </c>
      <c r="AH31" s="84" t="str">
        <f t="shared" si="34"/>
        <v>ALTA</v>
      </c>
      <c r="AI31" s="84" t="s">
        <v>552</v>
      </c>
      <c r="AJ31" s="91" t="s">
        <v>553</v>
      </c>
      <c r="AK31" s="92" t="s">
        <v>378</v>
      </c>
      <c r="AL31" s="90" t="s">
        <v>554</v>
      </c>
      <c r="AM31" s="90" t="s">
        <v>555</v>
      </c>
    </row>
    <row r="32" spans="1:39" ht="225" x14ac:dyDescent="0.2">
      <c r="A32" s="234"/>
      <c r="B32" s="256"/>
      <c r="C32" s="259"/>
      <c r="D32" s="259"/>
      <c r="E32" s="259"/>
      <c r="F32" s="86" t="s">
        <v>61</v>
      </c>
      <c r="G32" s="87" t="s">
        <v>62</v>
      </c>
      <c r="H32" s="86" t="s">
        <v>556</v>
      </c>
      <c r="I32" s="89" t="s">
        <v>557</v>
      </c>
      <c r="J32" s="86" t="s">
        <v>558</v>
      </c>
      <c r="K32" s="84">
        <v>3</v>
      </c>
      <c r="L32" s="84">
        <v>3</v>
      </c>
      <c r="M32" s="84">
        <f t="shared" si="30"/>
        <v>9</v>
      </c>
      <c r="N32" s="84" t="str">
        <f t="shared" si="31"/>
        <v>ALTA</v>
      </c>
      <c r="O32" s="90" t="s">
        <v>559</v>
      </c>
      <c r="P32" s="84" t="s">
        <v>241</v>
      </c>
      <c r="Q32" s="84"/>
      <c r="R32" s="84"/>
      <c r="S32" s="84"/>
      <c r="T32" s="84"/>
      <c r="U32" s="84"/>
      <c r="V32" s="84"/>
      <c r="W32" s="84" t="s">
        <v>560</v>
      </c>
      <c r="X32" s="84">
        <f t="shared" si="32"/>
        <v>0</v>
      </c>
      <c r="Y32" s="84" t="str">
        <f t="shared" si="45"/>
        <v>DÉBIL</v>
      </c>
      <c r="Z32" s="84"/>
      <c r="AA32" s="84" t="str">
        <f t="shared" si="46"/>
        <v>SIN DATOS</v>
      </c>
      <c r="AB32" s="84" t="str">
        <f t="shared" si="47"/>
        <v>SIN DATOS</v>
      </c>
      <c r="AC32" s="84"/>
      <c r="AD32" s="84"/>
      <c r="AE32" s="84">
        <f t="shared" si="48"/>
        <v>3</v>
      </c>
      <c r="AF32" s="84">
        <f t="shared" si="49"/>
        <v>3</v>
      </c>
      <c r="AG32" s="84">
        <f t="shared" si="33"/>
        <v>9</v>
      </c>
      <c r="AH32" s="84" t="str">
        <f t="shared" si="34"/>
        <v>ALTA</v>
      </c>
      <c r="AI32" s="84" t="s">
        <v>561</v>
      </c>
      <c r="AJ32" s="90" t="s">
        <v>562</v>
      </c>
      <c r="AK32" s="92" t="s">
        <v>378</v>
      </c>
      <c r="AL32" s="90" t="s">
        <v>432</v>
      </c>
      <c r="AM32" s="90" t="s">
        <v>563</v>
      </c>
    </row>
    <row r="33" spans="1:39" ht="225" x14ac:dyDescent="0.2">
      <c r="A33" s="234"/>
      <c r="B33" s="251" t="s">
        <v>935</v>
      </c>
      <c r="C33" s="252" t="s">
        <v>564</v>
      </c>
      <c r="D33" s="253" t="s">
        <v>565</v>
      </c>
      <c r="E33" s="253" t="s">
        <v>566</v>
      </c>
      <c r="F33" s="8" t="s">
        <v>61</v>
      </c>
      <c r="G33" s="9" t="s">
        <v>232</v>
      </c>
      <c r="H33" s="10" t="s">
        <v>525</v>
      </c>
      <c r="I33" s="69" t="s">
        <v>567</v>
      </c>
      <c r="J33" s="10" t="s">
        <v>568</v>
      </c>
      <c r="K33" s="11">
        <v>2</v>
      </c>
      <c r="L33" s="11">
        <v>5</v>
      </c>
      <c r="M33" s="11">
        <f t="shared" ref="M33:M44" si="50">+L33*K33</f>
        <v>10</v>
      </c>
      <c r="N33" s="6" t="str">
        <f t="shared" ref="N33:N43" si="51">IF(M33&lt;=3,"BAJA",IF(AND(M33&gt;=4,M33&lt;=6),"MODERADA",IF(AND(M33&gt;=8,M33&lt;=12),"ALTA",IF(AND(M33&gt;=15),"EXTREMA"))))</f>
        <v>ALTA</v>
      </c>
      <c r="O33" s="12" t="s">
        <v>569</v>
      </c>
      <c r="P33" s="13" t="s">
        <v>241</v>
      </c>
      <c r="Q33" s="14"/>
      <c r="R33" s="13"/>
      <c r="S33" s="13"/>
      <c r="T33" s="13"/>
      <c r="U33" s="13"/>
      <c r="V33" s="13"/>
      <c r="W33" s="13"/>
      <c r="X33" s="7">
        <f t="shared" ref="X33:X44" si="52">SUM(Q33:W33)</f>
        <v>0</v>
      </c>
      <c r="Y33" s="7" t="str">
        <f>IF(X33&lt;=85,"DÉBIL",IF(AND(X33&gt;=86,X33&lt;=95),"MODERADO",IF(AND(X33&gt;=96),"FUERTE")))</f>
        <v>DÉBIL</v>
      </c>
      <c r="Z33" s="7"/>
      <c r="AA33" s="7" t="str">
        <f>IF(AND(Y33="FUERTE",Z33="FUERTE"),"FUERTE",IF(AND(Y33="FUERTE",Z33="MODERADO"),"MODERADO",IF(AND(Y33="FUERTE",Z33="DÉBIL"),"DÉBIL",IF(AND(Y33="MODERADO",Z33="FUERTE"),"MODERADO",IF(AND(Y33="MODERADO",Z33="MODERADO"),"MODERADO",IF(AND(Y33="MODERADO",Z33="DÉBIL"),"DÉBIL",IF(AND(Y33="DÉBIL",Z33="FUERTE"),"DÉBIL",IF(AND(Y33="DÉBIL",Z33="MODERADO"),"DÉBIL",IF(AND(Y33="DÉBIL",Z33="DÉBIL"),"DÉBIL","SIN DATOS")))))))))</f>
        <v>SIN DATOS</v>
      </c>
      <c r="AB33" s="7" t="str">
        <f>IF(AND(Y33="FUERTE",Z33="FUERTE"),"NO",IF(AND(Y33="FUERTE",Z33="MODERADO"),"SI",IF(AND(Y33="FUERTE",Z33="DÉBIL"),"SI",IF(AND(Y33="MODERADO",Z33="FUERTE"),"SI",IF(AND(Y33="MODERADO",Z33="MODERADO"),"SI",IF(AND(Y33="MODERADO",Z33="DÉBIL"),"SI",IF(AND(Y33="DÉBIL",Z33="FUERTE"),"SI",IF(AND(Y33="DÉBIL",Z33="MODERADO"),"SI",IF(AND(Y33="DÉBIL",Z33="DÉBIL"),"SI","SIN DATOS")))))))))</f>
        <v>SIN DATOS</v>
      </c>
      <c r="AC33" s="7"/>
      <c r="AD33" s="7"/>
      <c r="AE33" s="7">
        <f>IF(AND(AB33="NO",AA33="FUERTE",AC33="DIRECTAMENTE",AD33="DIRECTAMENTE"),K33-2,IF(AND(AB33="NO",AA33="FUERTE",AC33="DIRECTAMENTE",AD33="INDIRECTAMENTE"),K33-2,IF(AND(AB33="NO",AA33="FUERTE",AC33="DIRECTAMENTE",AD33="NO DISMINUYE"),K33-2,IF(AND(AB33="NO",AA33="FUERTE",AC33="NO DISMINUYE",AD33="DIRECTAMENTE"),K33,IF(AND(AB33="NO",AA33="MODERADO",AC33="DIRECTAMENTE",AD33="DIRECTAMENTE"),K33-1,IF(AND(AB33="NO",AA33="MODERADO",AC33="DIRECTAMENTE",AD33="INDIRECTAMENTE"),K33-1,IF(AND(AB33="NO",AA33="MODERADO",AC33="DIRECTAMENTE",AD33="NO DISMINUYE"),K33-1,IF(AND(AB33="NO",AA33="MODERADO",AC33="NO DISMINUYE",AD33="DIRECTAMENTE"),K33,K33))))))))</f>
        <v>2</v>
      </c>
      <c r="AF33" s="7">
        <f>IF(AND(AB33="NO",AA33="FUERTE",AC33="DIRECTAMENTE",AD33="DIRECTAMENTE"),L33-2,IF(AND(AB33="NO",AA33="FUERTE",AC33="DIRECTAMENTE",AD33="INDIRECTAMENTE"),L33-1,IF(AND(AB33="NO",AA33="FUERTE",AC33="DIRECTAMENTE",AD33="NO DISMINUYE"),L33,IF(AND(AB33="NO",AA33="FUERTE",AC33="NO DISMINUYE",AD33="DIRECTAMENTE"),L33-2,IF(AND(AB33="NO",AA33="MODERADO",AC33="DIRECTAMENTE",AD33="DIRECTAMENTE"),L33-1,IF(AND(AB33="NO",AA33="MODERADO",AC33="DIRECTAMENTE",AD33="INDIRECTAMENTE"),L33,IF(AND(AB33="NO",AA33="MODERADO",AC33="DIRECTAMENTE",AD33="NO DISMINUYE"),L33,IF(AND(AB33="NO",AA33="MODERADO",AC33="NO DISMINUYE",AD33="DIRECTAMENTE"),L33-1,L33))))))))</f>
        <v>5</v>
      </c>
      <c r="AG33" s="11">
        <f t="shared" ref="AG33:AG44" si="53">+(AE33*AF33)</f>
        <v>10</v>
      </c>
      <c r="AH33" s="6" t="str">
        <f t="shared" ref="AH33:AH44" si="54">IF(AG33&lt;=3,"BAJA",IF(AND(AG33&gt;=4,AG33&lt;=6),"MODERADA",IF(AND(AG33&gt;=8,AG33&lt;=12),"ALTA",IF(AND(AG33&gt;=15),"EXTREMA"))))</f>
        <v>ALTA</v>
      </c>
      <c r="AI33" s="7" t="s">
        <v>570</v>
      </c>
      <c r="AJ33" s="12" t="s">
        <v>571</v>
      </c>
      <c r="AK33" s="15" t="s">
        <v>425</v>
      </c>
      <c r="AL33" s="12" t="s">
        <v>572</v>
      </c>
      <c r="AM33" s="12" t="s">
        <v>573</v>
      </c>
    </row>
    <row r="34" spans="1:39" ht="225" x14ac:dyDescent="0.2">
      <c r="A34" s="234"/>
      <c r="B34" s="251"/>
      <c r="C34" s="252"/>
      <c r="D34" s="253"/>
      <c r="E34" s="253"/>
      <c r="F34" s="8" t="s">
        <v>61</v>
      </c>
      <c r="G34" s="9" t="s">
        <v>62</v>
      </c>
      <c r="H34" s="10" t="s">
        <v>525</v>
      </c>
      <c r="I34" s="69" t="s">
        <v>574</v>
      </c>
      <c r="J34" s="10" t="s">
        <v>575</v>
      </c>
      <c r="K34" s="11">
        <v>3</v>
      </c>
      <c r="L34" s="11">
        <v>4</v>
      </c>
      <c r="M34" s="11">
        <f t="shared" si="50"/>
        <v>12</v>
      </c>
      <c r="N34" s="6" t="str">
        <f t="shared" si="51"/>
        <v>ALTA</v>
      </c>
      <c r="O34" s="12" t="s">
        <v>576</v>
      </c>
      <c r="P34" s="13" t="s">
        <v>241</v>
      </c>
      <c r="Q34" s="14"/>
      <c r="R34" s="13"/>
      <c r="S34" s="13"/>
      <c r="T34" s="13"/>
      <c r="U34" s="13"/>
      <c r="V34" s="13"/>
      <c r="W34" s="13"/>
      <c r="X34" s="7">
        <f t="shared" si="52"/>
        <v>0</v>
      </c>
      <c r="Y34" s="7" t="str">
        <f t="shared" ref="Y34:Y39" si="55">IF(X34&lt;=85,"DÉBIL",IF(AND(X34&gt;=86,X34&lt;=95),"MODERADO",IF(AND(X34&gt;=96),"FUERTE")))</f>
        <v>DÉBIL</v>
      </c>
      <c r="Z34" s="7"/>
      <c r="AA34" s="7" t="str">
        <f t="shared" ref="AA34:AA39" si="56">IF(AND(Y34="FUERTE",Z34="FUERTE"),"FUERTE",IF(AND(Y34="FUERTE",Z34="MODERADO"),"MODERADO",IF(AND(Y34="FUERTE",Z34="DÉBIL"),"DÉBIL",IF(AND(Y34="MODERADO",Z34="FUERTE"),"MODERADO",IF(AND(Y34="MODERADO",Z34="MODERADO"),"MODERADO",IF(AND(Y34="MODERADO",Z34="DÉBIL"),"DÉBIL",IF(AND(Y34="DÉBIL",Z34="FUERTE"),"DÉBIL",IF(AND(Y34="DÉBIL",Z34="MODERADO"),"DÉBIL",IF(AND(Y34="DÉBIL",Z34="DÉBIL"),"DÉBIL","SIN DATOS")))))))))</f>
        <v>SIN DATOS</v>
      </c>
      <c r="AB34" s="7" t="str">
        <f t="shared" ref="AB34:AB39" si="57">IF(AND(Y34="FUERTE",Z34="FUERTE"),"NO",IF(AND(Y34="FUERTE",Z34="MODERADO"),"SI",IF(AND(Y34="FUERTE",Z34="DÉBIL"),"SI",IF(AND(Y34="MODERADO",Z34="FUERTE"),"SI",IF(AND(Y34="MODERADO",Z34="MODERADO"),"SI",IF(AND(Y34="MODERADO",Z34="DÉBIL"),"SI",IF(AND(Y34="DÉBIL",Z34="FUERTE"),"SI",IF(AND(Y34="DÉBIL",Z34="MODERADO"),"SI",IF(AND(Y34="DÉBIL",Z34="DÉBIL"),"SI","SIN DATOS")))))))))</f>
        <v>SIN DATOS</v>
      </c>
      <c r="AC34" s="7"/>
      <c r="AD34" s="7"/>
      <c r="AE34" s="7">
        <f t="shared" ref="AE34:AE39" si="58">IF(AND(AB34="NO",AA34="FUERTE",AC34="DIRECTAMENTE",AD34="DIRECTAMENTE"),K34-2,IF(AND(AB34="NO",AA34="FUERTE",AC34="DIRECTAMENTE",AD34="INDIRECTAMENTE"),K34-2,IF(AND(AB34="NO",AA34="FUERTE",AC34="DIRECTAMENTE",AD34="NO DISMINUYE"),K34-2,IF(AND(AB34="NO",AA34="FUERTE",AC34="NO DISMINUYE",AD34="DIRECTAMENTE"),K34,IF(AND(AB34="NO",AA34="MODERADO",AC34="DIRECTAMENTE",AD34="DIRECTAMENTE"),K34-1,IF(AND(AB34="NO",AA34="MODERADO",AC34="DIRECTAMENTE",AD34="INDIRECTAMENTE"),K34-1,IF(AND(AB34="NO",AA34="MODERADO",AC34="DIRECTAMENTE",AD34="NO DISMINUYE"),K34-1,IF(AND(AB34="NO",AA34="MODERADO",AC34="NO DISMINUYE",AD34="DIRECTAMENTE"),K34,K34))))))))</f>
        <v>3</v>
      </c>
      <c r="AF34" s="7">
        <f t="shared" ref="AF34:AF39" si="59">IF(AND(AB34="NO",AA34="FUERTE",AC34="DIRECTAMENTE",AD34="DIRECTAMENTE"),L34-2,IF(AND(AB34="NO",AA34="FUERTE",AC34="DIRECTAMENTE",AD34="INDIRECTAMENTE"),L34-1,IF(AND(AB34="NO",AA34="FUERTE",AC34="DIRECTAMENTE",AD34="NO DISMINUYE"),L34,IF(AND(AB34="NO",AA34="FUERTE",AC34="NO DISMINUYE",AD34="DIRECTAMENTE"),L34-2,IF(AND(AB34="NO",AA34="MODERADO",AC34="DIRECTAMENTE",AD34="DIRECTAMENTE"),L34-1,IF(AND(AB34="NO",AA34="MODERADO",AC34="DIRECTAMENTE",AD34="INDIRECTAMENTE"),L34,IF(AND(AB34="NO",AA34="MODERADO",AC34="DIRECTAMENTE",AD34="NO DISMINUYE"),L34,IF(AND(AB34="NO",AA34="MODERADO",AC34="NO DISMINUYE",AD34="DIRECTAMENTE"),L34-1,L34))))))))</f>
        <v>4</v>
      </c>
      <c r="AG34" s="11">
        <f t="shared" si="53"/>
        <v>12</v>
      </c>
      <c r="AH34" s="6" t="str">
        <f t="shared" si="54"/>
        <v>ALTA</v>
      </c>
      <c r="AI34" s="7" t="s">
        <v>577</v>
      </c>
      <c r="AJ34" s="12" t="s">
        <v>578</v>
      </c>
      <c r="AK34" s="15" t="s">
        <v>425</v>
      </c>
      <c r="AL34" s="12" t="s">
        <v>572</v>
      </c>
      <c r="AM34" s="12" t="s">
        <v>579</v>
      </c>
    </row>
    <row r="35" spans="1:39" ht="225" x14ac:dyDescent="0.2">
      <c r="A35" s="234"/>
      <c r="B35" s="251"/>
      <c r="C35" s="252"/>
      <c r="D35" s="253"/>
      <c r="E35" s="253"/>
      <c r="F35" s="8" t="s">
        <v>61</v>
      </c>
      <c r="G35" s="9" t="s">
        <v>232</v>
      </c>
      <c r="H35" s="10" t="s">
        <v>580</v>
      </c>
      <c r="I35" s="69" t="s">
        <v>581</v>
      </c>
      <c r="J35" s="10" t="s">
        <v>575</v>
      </c>
      <c r="K35" s="11">
        <v>2</v>
      </c>
      <c r="L35" s="11">
        <v>4</v>
      </c>
      <c r="M35" s="11">
        <f t="shared" si="50"/>
        <v>8</v>
      </c>
      <c r="N35" s="6" t="str">
        <f t="shared" si="51"/>
        <v>ALTA</v>
      </c>
      <c r="O35" s="12" t="s">
        <v>576</v>
      </c>
      <c r="P35" s="13" t="s">
        <v>241</v>
      </c>
      <c r="Q35" s="14"/>
      <c r="R35" s="13"/>
      <c r="S35" s="13"/>
      <c r="T35" s="13"/>
      <c r="U35" s="13"/>
      <c r="V35" s="13"/>
      <c r="W35" s="13"/>
      <c r="X35" s="7">
        <f t="shared" si="52"/>
        <v>0</v>
      </c>
      <c r="Y35" s="7" t="str">
        <f t="shared" si="55"/>
        <v>DÉBIL</v>
      </c>
      <c r="Z35" s="7"/>
      <c r="AA35" s="7" t="str">
        <f t="shared" si="56"/>
        <v>SIN DATOS</v>
      </c>
      <c r="AB35" s="7" t="str">
        <f t="shared" si="57"/>
        <v>SIN DATOS</v>
      </c>
      <c r="AC35" s="7"/>
      <c r="AD35" s="7"/>
      <c r="AE35" s="7">
        <f t="shared" si="58"/>
        <v>2</v>
      </c>
      <c r="AF35" s="7">
        <f t="shared" si="59"/>
        <v>4</v>
      </c>
      <c r="AG35" s="11">
        <f t="shared" si="53"/>
        <v>8</v>
      </c>
      <c r="AH35" s="6" t="str">
        <f t="shared" si="54"/>
        <v>ALTA</v>
      </c>
      <c r="AI35" s="7" t="s">
        <v>577</v>
      </c>
      <c r="AJ35" s="12" t="s">
        <v>578</v>
      </c>
      <c r="AK35" s="15" t="s">
        <v>425</v>
      </c>
      <c r="AL35" s="12" t="s">
        <v>572</v>
      </c>
      <c r="AM35" s="12" t="s">
        <v>579</v>
      </c>
    </row>
    <row r="36" spans="1:39" ht="225" x14ac:dyDescent="0.2">
      <c r="A36" s="234"/>
      <c r="B36" s="251"/>
      <c r="C36" s="252"/>
      <c r="D36" s="253"/>
      <c r="E36" s="253"/>
      <c r="F36" s="8" t="s">
        <v>61</v>
      </c>
      <c r="G36" s="9" t="s">
        <v>232</v>
      </c>
      <c r="H36" s="10" t="s">
        <v>582</v>
      </c>
      <c r="I36" s="69" t="s">
        <v>583</v>
      </c>
      <c r="J36" s="10" t="s">
        <v>575</v>
      </c>
      <c r="K36" s="11">
        <v>2</v>
      </c>
      <c r="L36" s="11">
        <v>5</v>
      </c>
      <c r="M36" s="11">
        <f t="shared" si="50"/>
        <v>10</v>
      </c>
      <c r="N36" s="6" t="str">
        <f t="shared" si="51"/>
        <v>ALTA</v>
      </c>
      <c r="O36" s="12" t="s">
        <v>576</v>
      </c>
      <c r="P36" s="13" t="s">
        <v>241</v>
      </c>
      <c r="Q36" s="14"/>
      <c r="R36" s="13"/>
      <c r="S36" s="13"/>
      <c r="T36" s="13"/>
      <c r="U36" s="13"/>
      <c r="V36" s="13"/>
      <c r="W36" s="13"/>
      <c r="X36" s="7">
        <f t="shared" si="52"/>
        <v>0</v>
      </c>
      <c r="Y36" s="7" t="str">
        <f t="shared" si="55"/>
        <v>DÉBIL</v>
      </c>
      <c r="Z36" s="7"/>
      <c r="AA36" s="7" t="str">
        <f t="shared" si="56"/>
        <v>SIN DATOS</v>
      </c>
      <c r="AB36" s="7" t="str">
        <f t="shared" si="57"/>
        <v>SIN DATOS</v>
      </c>
      <c r="AC36" s="7"/>
      <c r="AD36" s="7"/>
      <c r="AE36" s="7">
        <f t="shared" si="58"/>
        <v>2</v>
      </c>
      <c r="AF36" s="7">
        <f t="shared" si="59"/>
        <v>5</v>
      </c>
      <c r="AG36" s="11">
        <f t="shared" si="53"/>
        <v>10</v>
      </c>
      <c r="AH36" s="6" t="str">
        <f t="shared" si="54"/>
        <v>ALTA</v>
      </c>
      <c r="AI36" s="7" t="s">
        <v>577</v>
      </c>
      <c r="AJ36" s="12" t="s">
        <v>578</v>
      </c>
      <c r="AK36" s="15" t="s">
        <v>425</v>
      </c>
      <c r="AL36" s="12" t="s">
        <v>572</v>
      </c>
      <c r="AM36" s="12" t="s">
        <v>579</v>
      </c>
    </row>
    <row r="37" spans="1:39" ht="225" x14ac:dyDescent="0.2">
      <c r="A37" s="234"/>
      <c r="B37" s="251"/>
      <c r="C37" s="252"/>
      <c r="D37" s="253"/>
      <c r="E37" s="253"/>
      <c r="F37" s="8" t="s">
        <v>61</v>
      </c>
      <c r="G37" s="9" t="s">
        <v>232</v>
      </c>
      <c r="H37" s="10" t="s">
        <v>584</v>
      </c>
      <c r="I37" s="69" t="s">
        <v>585</v>
      </c>
      <c r="J37" s="10" t="s">
        <v>586</v>
      </c>
      <c r="K37" s="11">
        <v>2</v>
      </c>
      <c r="L37" s="11">
        <v>5</v>
      </c>
      <c r="M37" s="11">
        <f t="shared" si="50"/>
        <v>10</v>
      </c>
      <c r="N37" s="6" t="str">
        <f t="shared" si="51"/>
        <v>ALTA</v>
      </c>
      <c r="O37" s="12" t="s">
        <v>587</v>
      </c>
      <c r="P37" s="13" t="s">
        <v>241</v>
      </c>
      <c r="Q37" s="14"/>
      <c r="R37" s="13"/>
      <c r="S37" s="13"/>
      <c r="T37" s="13"/>
      <c r="U37" s="13"/>
      <c r="V37" s="13"/>
      <c r="W37" s="13"/>
      <c r="X37" s="7">
        <f t="shared" si="52"/>
        <v>0</v>
      </c>
      <c r="Y37" s="7" t="str">
        <f t="shared" si="55"/>
        <v>DÉBIL</v>
      </c>
      <c r="Z37" s="7"/>
      <c r="AA37" s="7" t="str">
        <f t="shared" si="56"/>
        <v>SIN DATOS</v>
      </c>
      <c r="AB37" s="7" t="str">
        <f t="shared" si="57"/>
        <v>SIN DATOS</v>
      </c>
      <c r="AC37" s="7"/>
      <c r="AD37" s="7"/>
      <c r="AE37" s="7">
        <f t="shared" si="58"/>
        <v>2</v>
      </c>
      <c r="AF37" s="7">
        <f t="shared" si="59"/>
        <v>5</v>
      </c>
      <c r="AG37" s="11">
        <f t="shared" si="53"/>
        <v>10</v>
      </c>
      <c r="AH37" s="6" t="str">
        <f t="shared" si="54"/>
        <v>ALTA</v>
      </c>
      <c r="AI37" s="7" t="s">
        <v>577</v>
      </c>
      <c r="AJ37" s="12" t="s">
        <v>578</v>
      </c>
      <c r="AK37" s="15" t="s">
        <v>425</v>
      </c>
      <c r="AL37" s="12" t="s">
        <v>572</v>
      </c>
      <c r="AM37" s="12" t="s">
        <v>579</v>
      </c>
    </row>
    <row r="38" spans="1:39" ht="180" x14ac:dyDescent="0.2">
      <c r="A38" s="234"/>
      <c r="B38" s="251"/>
      <c r="C38" s="252"/>
      <c r="D38" s="253"/>
      <c r="E38" s="253"/>
      <c r="F38" s="8" t="s">
        <v>61</v>
      </c>
      <c r="G38" s="9" t="s">
        <v>62</v>
      </c>
      <c r="H38" s="10" t="s">
        <v>582</v>
      </c>
      <c r="I38" s="69" t="s">
        <v>588</v>
      </c>
      <c r="J38" s="10" t="s">
        <v>586</v>
      </c>
      <c r="K38" s="11">
        <v>2</v>
      </c>
      <c r="L38" s="11">
        <v>5</v>
      </c>
      <c r="M38" s="11">
        <f t="shared" si="50"/>
        <v>10</v>
      </c>
      <c r="N38" s="6" t="str">
        <f t="shared" si="51"/>
        <v>ALTA</v>
      </c>
      <c r="O38" s="12" t="s">
        <v>589</v>
      </c>
      <c r="P38" s="13" t="s">
        <v>241</v>
      </c>
      <c r="Q38" s="14"/>
      <c r="R38" s="13"/>
      <c r="S38" s="13"/>
      <c r="T38" s="13"/>
      <c r="U38" s="13"/>
      <c r="V38" s="13"/>
      <c r="W38" s="13"/>
      <c r="X38" s="7">
        <f t="shared" si="52"/>
        <v>0</v>
      </c>
      <c r="Y38" s="7" t="str">
        <f t="shared" si="55"/>
        <v>DÉBIL</v>
      </c>
      <c r="Z38" s="7"/>
      <c r="AA38" s="7" t="str">
        <f t="shared" si="56"/>
        <v>SIN DATOS</v>
      </c>
      <c r="AB38" s="7" t="str">
        <f t="shared" si="57"/>
        <v>SIN DATOS</v>
      </c>
      <c r="AC38" s="7"/>
      <c r="AD38" s="7"/>
      <c r="AE38" s="7">
        <f t="shared" si="58"/>
        <v>2</v>
      </c>
      <c r="AF38" s="7">
        <f t="shared" si="59"/>
        <v>5</v>
      </c>
      <c r="AG38" s="11">
        <f t="shared" si="53"/>
        <v>10</v>
      </c>
      <c r="AH38" s="6" t="str">
        <f t="shared" si="54"/>
        <v>ALTA</v>
      </c>
      <c r="AI38" s="7" t="s">
        <v>590</v>
      </c>
      <c r="AJ38" s="12" t="s">
        <v>591</v>
      </c>
      <c r="AK38" s="15" t="s">
        <v>425</v>
      </c>
      <c r="AL38" s="12" t="s">
        <v>592</v>
      </c>
      <c r="AM38" s="12" t="s">
        <v>579</v>
      </c>
    </row>
    <row r="39" spans="1:39" ht="225" x14ac:dyDescent="0.2">
      <c r="A39" s="234"/>
      <c r="B39" s="251"/>
      <c r="C39" s="252"/>
      <c r="D39" s="253"/>
      <c r="E39" s="253"/>
      <c r="F39" s="8" t="s">
        <v>61</v>
      </c>
      <c r="G39" s="9" t="s">
        <v>62</v>
      </c>
      <c r="H39" s="10" t="s">
        <v>593</v>
      </c>
      <c r="I39" s="69" t="s">
        <v>594</v>
      </c>
      <c r="J39" s="10" t="s">
        <v>586</v>
      </c>
      <c r="K39" s="11">
        <v>2</v>
      </c>
      <c r="L39" s="11">
        <v>5</v>
      </c>
      <c r="M39" s="11">
        <f t="shared" si="50"/>
        <v>10</v>
      </c>
      <c r="N39" s="6" t="str">
        <f t="shared" si="51"/>
        <v>ALTA</v>
      </c>
      <c r="O39" s="12" t="s">
        <v>595</v>
      </c>
      <c r="P39" s="13" t="s">
        <v>241</v>
      </c>
      <c r="Q39" s="14"/>
      <c r="R39" s="13"/>
      <c r="S39" s="13"/>
      <c r="T39" s="13"/>
      <c r="U39" s="13"/>
      <c r="V39" s="13"/>
      <c r="W39" s="13"/>
      <c r="X39" s="7">
        <f t="shared" si="52"/>
        <v>0</v>
      </c>
      <c r="Y39" s="7" t="str">
        <f t="shared" si="55"/>
        <v>DÉBIL</v>
      </c>
      <c r="Z39" s="7"/>
      <c r="AA39" s="7" t="str">
        <f t="shared" si="56"/>
        <v>SIN DATOS</v>
      </c>
      <c r="AB39" s="7" t="str">
        <f t="shared" si="57"/>
        <v>SIN DATOS</v>
      </c>
      <c r="AC39" s="7"/>
      <c r="AD39" s="7"/>
      <c r="AE39" s="7">
        <f t="shared" si="58"/>
        <v>2</v>
      </c>
      <c r="AF39" s="7">
        <f t="shared" si="59"/>
        <v>5</v>
      </c>
      <c r="AG39" s="11">
        <f t="shared" si="53"/>
        <v>10</v>
      </c>
      <c r="AH39" s="6" t="str">
        <f t="shared" si="54"/>
        <v>ALTA</v>
      </c>
      <c r="AI39" s="7" t="s">
        <v>596</v>
      </c>
      <c r="AJ39" s="12" t="s">
        <v>597</v>
      </c>
      <c r="AK39" s="15" t="s">
        <v>425</v>
      </c>
      <c r="AL39" s="12" t="s">
        <v>598</v>
      </c>
      <c r="AM39" s="12" t="s">
        <v>579</v>
      </c>
    </row>
    <row r="40" spans="1:39" ht="390" x14ac:dyDescent="0.2">
      <c r="A40" s="234"/>
      <c r="B40" s="260" t="s">
        <v>937</v>
      </c>
      <c r="C40" s="263" t="s">
        <v>599</v>
      </c>
      <c r="D40" s="266" t="s">
        <v>600</v>
      </c>
      <c r="E40" s="266" t="s">
        <v>601</v>
      </c>
      <c r="F40" s="79" t="s">
        <v>61</v>
      </c>
      <c r="G40" s="79" t="s">
        <v>62</v>
      </c>
      <c r="H40" s="77" t="s">
        <v>602</v>
      </c>
      <c r="I40" s="93" t="s">
        <v>603</v>
      </c>
      <c r="J40" s="77" t="s">
        <v>604</v>
      </c>
      <c r="K40" s="79">
        <v>2</v>
      </c>
      <c r="L40" s="79">
        <v>3</v>
      </c>
      <c r="M40" s="79">
        <f t="shared" si="50"/>
        <v>6</v>
      </c>
      <c r="N40" s="80" t="str">
        <f t="shared" si="51"/>
        <v>MODERADA</v>
      </c>
      <c r="O40" s="94" t="s">
        <v>605</v>
      </c>
      <c r="P40" s="82" t="s">
        <v>241</v>
      </c>
      <c r="Q40" s="83"/>
      <c r="R40" s="82"/>
      <c r="S40" s="82"/>
      <c r="T40" s="82"/>
      <c r="U40" s="82"/>
      <c r="V40" s="82"/>
      <c r="W40" s="82"/>
      <c r="X40" s="84">
        <f t="shared" si="52"/>
        <v>0</v>
      </c>
      <c r="Y40" s="84" t="str">
        <f>IF(X40&lt;=85,"DÉBIL",IF(AND(X40&gt;=86,X40&lt;=95),"MODERADO",IF(AND(X40&gt;=96),"FUERTE")))</f>
        <v>DÉBIL</v>
      </c>
      <c r="Z40" s="84"/>
      <c r="AA40" s="84" t="str">
        <f>IF(AND(Y40="FUERTE",Z40="FUERTE"),"FUERTE",IF(AND(Y40="FUERTE",Z40="MODERADO"),"MODERADO",IF(AND(Y40="FUERTE",Z40="DÉBIL"),"DÉBIL",IF(AND(Y40="MODERADO",Z40="FUERTE"),"MODERADO",IF(AND(Y40="MODERADO",Z40="MODERADO"),"MODERADO",IF(AND(Y40="MODERADO",Z40="DÉBIL"),"DÉBIL",IF(AND(Y40="DÉBIL",Z40="FUERTE"),"DÉBIL",IF(AND(Y40="DÉBIL",Z40="MODERADO"),"DÉBIL",IF(AND(Y40="DÉBIL",Z40="DÉBIL"),"DÉBIL","SIN DATOS")))))))))</f>
        <v>SIN DATOS</v>
      </c>
      <c r="AB40" s="84" t="str">
        <f>IF(AND(Y40="FUERTE",Z40="FUERTE"),"NO",IF(AND(Y40="FUERTE",Z40="MODERADO"),"SI",IF(AND(Y40="FUERTE",Z40="DÉBIL"),"SI",IF(AND(Y40="MODERADO",Z40="FUERTE"),"SI",IF(AND(Y40="MODERADO",Z40="MODERADO"),"SI",IF(AND(Y40="MODERADO",Z40="DÉBIL"),"SI",IF(AND(Y40="DÉBIL",Z40="FUERTE"),"SI",IF(AND(Y40="DÉBIL",Z40="MODERADO"),"SI",IF(AND(Y40="DÉBIL",Z40="DÉBIL"),"SI","SIN DATOS")))))))))</f>
        <v>SIN DATOS</v>
      </c>
      <c r="AC40" s="84"/>
      <c r="AD40" s="84"/>
      <c r="AE40" s="84">
        <f>IF(AND(AB40="NO",AA40="FUERTE",AC40="DIRECTAMENTE",AD40="DIRECTAMENTE"),K40-2,IF(AND(AB40="NO",AA40="FUERTE",AC40="DIRECTAMENTE",AD40="INDIRECTAMENTE"),K40-2,IF(AND(AB40="NO",AA40="FUERTE",AC40="DIRECTAMENTE",AD40="NO DISMINUYE"),K40-2,IF(AND(AB40="NO",AA40="FUERTE",AC40="NO DISMINUYE",AD40="DIRECTAMENTE"),K40,IF(AND(AB40="NO",AA40="MODERADO",AC40="DIRECTAMENTE",AD40="DIRECTAMENTE"),K40-1,IF(AND(AB40="NO",AA40="MODERADO",AC40="DIRECTAMENTE",AD40="INDIRECTAMENTE"),K40-1,IF(AND(AB40="NO",AA40="MODERADO",AC40="DIRECTAMENTE",AD40="NO DISMINUYE"),K40-1,IF(AND(AB40="NO",AA40="MODERADO",AC40="NO DISMINUYE",AD40="DIRECTAMENTE"),K40,K40))))))))</f>
        <v>2</v>
      </c>
      <c r="AF40" s="84">
        <f>IF(AND(AB40="NO",AA40="FUERTE",AC40="DIRECTAMENTE",AD40="DIRECTAMENTE"),L40-2,IF(AND(AB40="NO",AA40="FUERTE",AC40="DIRECTAMENTE",AD40="INDIRECTAMENTE"),L40-1,IF(AND(AB40="NO",AA40="FUERTE",AC40="DIRECTAMENTE",AD40="NO DISMINUYE"),L40,IF(AND(AB40="NO",AA40="FUERTE",AC40="NO DISMINUYE",AD40="DIRECTAMENTE"),L40-2,IF(AND(AB40="NO",AA40="MODERADO",AC40="DIRECTAMENTE",AD40="DIRECTAMENTE"),L40-1,IF(AND(AB40="NO",AA40="MODERADO",AC40="DIRECTAMENTE",AD40="INDIRECTAMENTE"),L40,IF(AND(AB40="NO",AA40="MODERADO",AC40="DIRECTAMENTE",AD40="NO DISMINUYE"),L40,IF(AND(AB40="NO",AA40="MODERADO",AC40="NO DISMINUYE",AD40="DIRECTAMENTE"),L40-1,L40))))))))</f>
        <v>3</v>
      </c>
      <c r="AG40" s="79">
        <f t="shared" si="53"/>
        <v>6</v>
      </c>
      <c r="AH40" s="80" t="str">
        <f t="shared" si="54"/>
        <v>MODERADA</v>
      </c>
      <c r="AI40" s="84" t="s">
        <v>606</v>
      </c>
      <c r="AJ40" s="81" t="s">
        <v>607</v>
      </c>
      <c r="AK40" s="85" t="s">
        <v>608</v>
      </c>
      <c r="AL40" s="81" t="s">
        <v>609</v>
      </c>
      <c r="AM40" s="81" t="s">
        <v>610</v>
      </c>
    </row>
    <row r="41" spans="1:39" ht="409.5" x14ac:dyDescent="0.2">
      <c r="A41" s="234"/>
      <c r="B41" s="261"/>
      <c r="C41" s="264"/>
      <c r="D41" s="267"/>
      <c r="E41" s="267"/>
      <c r="F41" s="79" t="s">
        <v>61</v>
      </c>
      <c r="G41" s="79" t="s">
        <v>62</v>
      </c>
      <c r="H41" s="77" t="s">
        <v>611</v>
      </c>
      <c r="I41" s="93" t="s">
        <v>612</v>
      </c>
      <c r="J41" s="77" t="s">
        <v>613</v>
      </c>
      <c r="K41" s="79">
        <v>2</v>
      </c>
      <c r="L41" s="79">
        <v>4</v>
      </c>
      <c r="M41" s="79">
        <f t="shared" si="50"/>
        <v>8</v>
      </c>
      <c r="N41" s="80" t="str">
        <f t="shared" si="51"/>
        <v>ALTA</v>
      </c>
      <c r="O41" s="81" t="s">
        <v>614</v>
      </c>
      <c r="P41" s="82" t="s">
        <v>241</v>
      </c>
      <c r="Q41" s="83"/>
      <c r="R41" s="82"/>
      <c r="S41" s="82"/>
      <c r="T41" s="82"/>
      <c r="U41" s="82"/>
      <c r="V41" s="82"/>
      <c r="W41" s="82"/>
      <c r="X41" s="84">
        <f t="shared" si="52"/>
        <v>0</v>
      </c>
      <c r="Y41" s="84" t="str">
        <f>IF(X41&lt;=85,"DÉBIL",IF(AND(X41&gt;=86,X41&lt;=95),"MODERADO",IF(AND(X41&gt;=96),"FUERTE")))</f>
        <v>DÉBIL</v>
      </c>
      <c r="Z41" s="84"/>
      <c r="AA41" s="84" t="str">
        <f>IF(AND(Y41="FUERTE",Z41="FUERTE"),"FUERTE",IF(AND(Y41="FUERTE",Z41="MODERADO"),"MODERADO",IF(AND(Y41="FUERTE",Z41="DÉBIL"),"DÉBIL",IF(AND(Y41="MODERADO",Z41="FUERTE"),"MODERADO",IF(AND(Y41="MODERADO",Z41="MODERADO"),"MODERADO",IF(AND(Y41="MODERADO",Z41="DÉBIL"),"DÉBIL",IF(AND(Y41="DÉBIL",Z41="FUERTE"),"DÉBIL",IF(AND(Y41="DÉBIL",Z41="MODERADO"),"DÉBIL",IF(AND(Y41="DÉBIL",Z41="DÉBIL"),"DÉBIL","SIN DATOS")))))))))</f>
        <v>SIN DATOS</v>
      </c>
      <c r="AB41" s="84" t="str">
        <f>IF(AND(Y41="FUERTE",Z41="FUERTE"),"NO",IF(AND(Y41="FUERTE",Z41="MODERADO"),"SI",IF(AND(Y41="FUERTE",Z41="DÉBIL"),"SI",IF(AND(Y41="MODERADO",Z41="FUERTE"),"SI",IF(AND(Y41="MODERADO",Z41="MODERADO"),"SI",IF(AND(Y41="MODERADO",Z41="DÉBIL"),"SI",IF(AND(Y41="DÉBIL",Z41="FUERTE"),"SI",IF(AND(Y41="DÉBIL",Z41="MODERADO"),"SI",IF(AND(Y41="DÉBIL",Z41="DÉBIL"),"SI","SIN DATOS")))))))))</f>
        <v>SIN DATOS</v>
      </c>
      <c r="AC41" s="84"/>
      <c r="AD41" s="84"/>
      <c r="AE41" s="84">
        <f>IF(AND(AB41="NO",AA41="FUERTE",AC41="DIRECTAMENTE",AD41="DIRECTAMENTE"),K41-2,IF(AND(AB41="NO",AA41="FUERTE",AC41="DIRECTAMENTE",AD41="INDIRECTAMENTE"),K41-2,IF(AND(AB41="NO",AA41="FUERTE",AC41="DIRECTAMENTE",AD41="NO DISMINUYE"),K41-2,IF(AND(AB41="NO",AA41="FUERTE",AC41="NO DISMINUYE",AD41="DIRECTAMENTE"),K41,IF(AND(AB41="NO",AA41="MODERADO",AC41="DIRECTAMENTE",AD41="DIRECTAMENTE"),K41-1,IF(AND(AB41="NO",AA41="MODERADO",AC41="DIRECTAMENTE",AD41="INDIRECTAMENTE"),K41-1,IF(AND(AB41="NO",AA41="MODERADO",AC41="DIRECTAMENTE",AD41="NO DISMINUYE"),K41-1,IF(AND(AB41="NO",AA41="MODERADO",AC41="NO DISMINUYE",AD41="DIRECTAMENTE"),K41,K41))))))))</f>
        <v>2</v>
      </c>
      <c r="AF41" s="84">
        <f>IF(AND(AB41="NO",AA41="FUERTE",AC41="DIRECTAMENTE",AD41="DIRECTAMENTE"),L41-2,IF(AND(AB41="NO",AA41="FUERTE",AC41="DIRECTAMENTE",AD41="INDIRECTAMENTE"),L41-1,IF(AND(AB41="NO",AA41="FUERTE",AC41="DIRECTAMENTE",AD41="NO DISMINUYE"),L41,IF(AND(AB41="NO",AA41="FUERTE",AC41="NO DISMINUYE",AD41="DIRECTAMENTE"),L41-2,IF(AND(AB41="NO",AA41="MODERADO",AC41="DIRECTAMENTE",AD41="DIRECTAMENTE"),L41-1,IF(AND(AB41="NO",AA41="MODERADO",AC41="DIRECTAMENTE",AD41="INDIRECTAMENTE"),L41,IF(AND(AB41="NO",AA41="MODERADO",AC41="DIRECTAMENTE",AD41="NO DISMINUYE"),L41,IF(AND(AB41="NO",AA41="MODERADO",AC41="NO DISMINUYE",AD41="DIRECTAMENTE"),L41-1,L41))))))))</f>
        <v>4</v>
      </c>
      <c r="AG41" s="79">
        <f t="shared" si="53"/>
        <v>8</v>
      </c>
      <c r="AH41" s="80" t="str">
        <f t="shared" si="54"/>
        <v>ALTA</v>
      </c>
      <c r="AI41" s="84" t="s">
        <v>615</v>
      </c>
      <c r="AJ41" s="81" t="s">
        <v>616</v>
      </c>
      <c r="AK41" s="85" t="s">
        <v>617</v>
      </c>
      <c r="AL41" s="81" t="s">
        <v>618</v>
      </c>
      <c r="AM41" s="81" t="s">
        <v>610</v>
      </c>
    </row>
    <row r="42" spans="1:39" ht="409.5" x14ac:dyDescent="0.2">
      <c r="A42" s="234"/>
      <c r="B42" s="261"/>
      <c r="C42" s="264"/>
      <c r="D42" s="267"/>
      <c r="E42" s="267"/>
      <c r="F42" s="79" t="s">
        <v>61</v>
      </c>
      <c r="G42" s="79" t="s">
        <v>62</v>
      </c>
      <c r="H42" s="77" t="s">
        <v>619</v>
      </c>
      <c r="I42" s="93" t="s">
        <v>620</v>
      </c>
      <c r="J42" s="77" t="s">
        <v>613</v>
      </c>
      <c r="K42" s="79">
        <v>3</v>
      </c>
      <c r="L42" s="79">
        <v>4</v>
      </c>
      <c r="M42" s="79">
        <f t="shared" si="50"/>
        <v>12</v>
      </c>
      <c r="N42" s="80" t="str">
        <f t="shared" si="51"/>
        <v>ALTA</v>
      </c>
      <c r="O42" s="81" t="s">
        <v>621</v>
      </c>
      <c r="P42" s="82" t="s">
        <v>241</v>
      </c>
      <c r="Q42" s="83"/>
      <c r="R42" s="82"/>
      <c r="S42" s="82"/>
      <c r="T42" s="82"/>
      <c r="U42" s="82"/>
      <c r="V42" s="82"/>
      <c r="W42" s="82"/>
      <c r="X42" s="84">
        <f t="shared" si="52"/>
        <v>0</v>
      </c>
      <c r="Y42" s="84" t="str">
        <f t="shared" ref="Y42:Y44" si="60">IF(X42&lt;=85,"DÉBIL",IF(AND(X42&gt;=86,X42&lt;=95),"MODERADO",IF(AND(X42&gt;=96),"FUERTE")))</f>
        <v>DÉBIL</v>
      </c>
      <c r="Z42" s="84"/>
      <c r="AA42" s="84" t="str">
        <f t="shared" ref="AA42:AA44" si="61">IF(AND(Y42="FUERTE",Z42="FUERTE"),"FUERTE",IF(AND(Y42="FUERTE",Z42="MODERADO"),"MODERADO",IF(AND(Y42="FUERTE",Z42="DÉBIL"),"DÉBIL",IF(AND(Y42="MODERADO",Z42="FUERTE"),"MODERADO",IF(AND(Y42="MODERADO",Z42="MODERADO"),"MODERADO",IF(AND(Y42="MODERADO",Z42="DÉBIL"),"DÉBIL",IF(AND(Y42="DÉBIL",Z42="FUERTE"),"DÉBIL",IF(AND(Y42="DÉBIL",Z42="MODERADO"),"DÉBIL",IF(AND(Y42="DÉBIL",Z42="DÉBIL"),"DÉBIL","SIN DATOS")))))))))</f>
        <v>SIN DATOS</v>
      </c>
      <c r="AB42" s="84" t="str">
        <f t="shared" ref="AB42:AB44" si="62">IF(AND(Y42="FUERTE",Z42="FUERTE"),"NO",IF(AND(Y42="FUERTE",Z42="MODERADO"),"SI",IF(AND(Y42="FUERTE",Z42="DÉBIL"),"SI",IF(AND(Y42="MODERADO",Z42="FUERTE"),"SI",IF(AND(Y42="MODERADO",Z42="MODERADO"),"SI",IF(AND(Y42="MODERADO",Z42="DÉBIL"),"SI",IF(AND(Y42="DÉBIL",Z42="FUERTE"),"SI",IF(AND(Y42="DÉBIL",Z42="MODERADO"),"SI",IF(AND(Y42="DÉBIL",Z42="DÉBIL"),"SI","SIN DATOS")))))))))</f>
        <v>SIN DATOS</v>
      </c>
      <c r="AC42" s="84"/>
      <c r="AD42" s="84"/>
      <c r="AE42" s="84">
        <f t="shared" ref="AE42:AE44" si="63">IF(AND(AB42="NO",AA42="FUERTE",AC42="DIRECTAMENTE",AD42="DIRECTAMENTE"),K42-2,IF(AND(AB42="NO",AA42="FUERTE",AC42="DIRECTAMENTE",AD42="INDIRECTAMENTE"),K42-2,IF(AND(AB42="NO",AA42="FUERTE",AC42="DIRECTAMENTE",AD42="NO DISMINUYE"),K42-2,IF(AND(AB42="NO",AA42="FUERTE",AC42="NO DISMINUYE",AD42="DIRECTAMENTE"),K42,IF(AND(AB42="NO",AA42="MODERADO",AC42="DIRECTAMENTE",AD42="DIRECTAMENTE"),K42-1,IF(AND(AB42="NO",AA42="MODERADO",AC42="DIRECTAMENTE",AD42="INDIRECTAMENTE"),K42-1,IF(AND(AB42="NO",AA42="MODERADO",AC42="DIRECTAMENTE",AD42="NO DISMINUYE"),K42-1,IF(AND(AB42="NO",AA42="MODERADO",AC42="NO DISMINUYE",AD42="DIRECTAMENTE"),K42,K42))))))))</f>
        <v>3</v>
      </c>
      <c r="AF42" s="84">
        <f t="shared" ref="AF42:AF44" si="64">IF(AND(AB42="NO",AA42="FUERTE",AC42="DIRECTAMENTE",AD42="DIRECTAMENTE"),L42-2,IF(AND(AB42="NO",AA42="FUERTE",AC42="DIRECTAMENTE",AD42="INDIRECTAMENTE"),L42-1,IF(AND(AB42="NO",AA42="FUERTE",AC42="DIRECTAMENTE",AD42="NO DISMINUYE"),L42,IF(AND(AB42="NO",AA42="FUERTE",AC42="NO DISMINUYE",AD42="DIRECTAMENTE"),L42-2,IF(AND(AB42="NO",AA42="MODERADO",AC42="DIRECTAMENTE",AD42="DIRECTAMENTE"),L42-1,IF(AND(AB42="NO",AA42="MODERADO",AC42="DIRECTAMENTE",AD42="INDIRECTAMENTE"),L42,IF(AND(AB42="NO",AA42="MODERADO",AC42="DIRECTAMENTE",AD42="NO DISMINUYE"),L42,IF(AND(AB42="NO",AA42="MODERADO",AC42="NO DISMINUYE",AD42="DIRECTAMENTE"),L42-1,L42))))))))</f>
        <v>4</v>
      </c>
      <c r="AG42" s="79">
        <f t="shared" si="53"/>
        <v>12</v>
      </c>
      <c r="AH42" s="80" t="str">
        <f t="shared" si="54"/>
        <v>ALTA</v>
      </c>
      <c r="AI42" s="84" t="s">
        <v>622</v>
      </c>
      <c r="AJ42" s="81" t="s">
        <v>623</v>
      </c>
      <c r="AK42" s="85" t="s">
        <v>624</v>
      </c>
      <c r="AL42" s="81" t="s">
        <v>625</v>
      </c>
      <c r="AM42" s="81" t="s">
        <v>626</v>
      </c>
    </row>
    <row r="43" spans="1:39" ht="409.5" x14ac:dyDescent="0.2">
      <c r="A43" s="234"/>
      <c r="B43" s="261"/>
      <c r="C43" s="264"/>
      <c r="D43" s="267"/>
      <c r="E43" s="267"/>
      <c r="F43" s="79" t="s">
        <v>61</v>
      </c>
      <c r="G43" s="79" t="s">
        <v>62</v>
      </c>
      <c r="H43" s="77" t="s">
        <v>627</v>
      </c>
      <c r="I43" s="93" t="s">
        <v>628</v>
      </c>
      <c r="J43" s="77" t="s">
        <v>629</v>
      </c>
      <c r="K43" s="79">
        <v>3</v>
      </c>
      <c r="L43" s="79">
        <v>4</v>
      </c>
      <c r="M43" s="79">
        <f t="shared" si="50"/>
        <v>12</v>
      </c>
      <c r="N43" s="80" t="str">
        <f t="shared" si="51"/>
        <v>ALTA</v>
      </c>
      <c r="O43" s="81" t="s">
        <v>630</v>
      </c>
      <c r="P43" s="82" t="s">
        <v>241</v>
      </c>
      <c r="Q43" s="83"/>
      <c r="R43" s="82"/>
      <c r="S43" s="82"/>
      <c r="T43" s="82"/>
      <c r="U43" s="82"/>
      <c r="V43" s="82"/>
      <c r="W43" s="82"/>
      <c r="X43" s="84">
        <f t="shared" si="52"/>
        <v>0</v>
      </c>
      <c r="Y43" s="84" t="str">
        <f t="shared" si="60"/>
        <v>DÉBIL</v>
      </c>
      <c r="Z43" s="84"/>
      <c r="AA43" s="84" t="str">
        <f t="shared" si="61"/>
        <v>SIN DATOS</v>
      </c>
      <c r="AB43" s="84" t="str">
        <f t="shared" si="62"/>
        <v>SIN DATOS</v>
      </c>
      <c r="AC43" s="84"/>
      <c r="AD43" s="84"/>
      <c r="AE43" s="84">
        <f t="shared" si="63"/>
        <v>3</v>
      </c>
      <c r="AF43" s="84">
        <f t="shared" si="64"/>
        <v>4</v>
      </c>
      <c r="AG43" s="79">
        <f t="shared" si="53"/>
        <v>12</v>
      </c>
      <c r="AH43" s="80" t="str">
        <f t="shared" si="54"/>
        <v>ALTA</v>
      </c>
      <c r="AI43" s="84" t="s">
        <v>631</v>
      </c>
      <c r="AJ43" s="81" t="s">
        <v>632</v>
      </c>
      <c r="AK43" s="85" t="s">
        <v>624</v>
      </c>
      <c r="AL43" s="81" t="s">
        <v>633</v>
      </c>
      <c r="AM43" s="81" t="s">
        <v>634</v>
      </c>
    </row>
    <row r="44" spans="1:39" ht="375" x14ac:dyDescent="0.2">
      <c r="A44" s="235"/>
      <c r="B44" s="262"/>
      <c r="C44" s="265"/>
      <c r="D44" s="268"/>
      <c r="E44" s="268"/>
      <c r="F44" s="84" t="s">
        <v>61</v>
      </c>
      <c r="G44" s="79" t="s">
        <v>62</v>
      </c>
      <c r="H44" s="77" t="s">
        <v>635</v>
      </c>
      <c r="I44" s="93" t="s">
        <v>636</v>
      </c>
      <c r="J44" s="77" t="s">
        <v>637</v>
      </c>
      <c r="K44" s="79">
        <v>3</v>
      </c>
      <c r="L44" s="79">
        <v>5</v>
      </c>
      <c r="M44" s="79">
        <f t="shared" si="50"/>
        <v>15</v>
      </c>
      <c r="N44" s="80" t="str">
        <f>IF(M44&lt;=3,"BAJA",IF(AND(M44&gt;=4,M44&lt;=6),"MODERADA",IF(AND(M44&gt;=8,M44&lt;=12),"ALTA",IF(AND(M44&gt;=15),"EXTREMA"))))</f>
        <v>EXTREMA</v>
      </c>
      <c r="O44" s="81" t="s">
        <v>638</v>
      </c>
      <c r="P44" s="82" t="s">
        <v>241</v>
      </c>
      <c r="Q44" s="83"/>
      <c r="R44" s="82"/>
      <c r="S44" s="82"/>
      <c r="T44" s="82"/>
      <c r="U44" s="82"/>
      <c r="V44" s="82"/>
      <c r="W44" s="82"/>
      <c r="X44" s="84">
        <f t="shared" si="52"/>
        <v>0</v>
      </c>
      <c r="Y44" s="84" t="str">
        <f t="shared" si="60"/>
        <v>DÉBIL</v>
      </c>
      <c r="Z44" s="84"/>
      <c r="AA44" s="84" t="str">
        <f t="shared" si="61"/>
        <v>SIN DATOS</v>
      </c>
      <c r="AB44" s="84" t="str">
        <f t="shared" si="62"/>
        <v>SIN DATOS</v>
      </c>
      <c r="AC44" s="84"/>
      <c r="AD44" s="84"/>
      <c r="AE44" s="84">
        <f t="shared" si="63"/>
        <v>3</v>
      </c>
      <c r="AF44" s="84">
        <f t="shared" si="64"/>
        <v>5</v>
      </c>
      <c r="AG44" s="79">
        <f t="shared" si="53"/>
        <v>15</v>
      </c>
      <c r="AH44" s="80" t="str">
        <f t="shared" si="54"/>
        <v>EXTREMA</v>
      </c>
      <c r="AI44" s="84" t="s">
        <v>622</v>
      </c>
      <c r="AJ44" s="81" t="s">
        <v>639</v>
      </c>
      <c r="AK44" s="85" t="s">
        <v>624</v>
      </c>
      <c r="AL44" s="81" t="s">
        <v>640</v>
      </c>
      <c r="AM44" s="81" t="s">
        <v>641</v>
      </c>
    </row>
    <row r="45" spans="1:39" ht="120" x14ac:dyDescent="0.2">
      <c r="A45" s="233" t="s">
        <v>642</v>
      </c>
      <c r="B45" s="233" t="s">
        <v>929</v>
      </c>
      <c r="C45" s="236" t="s">
        <v>643</v>
      </c>
      <c r="D45" s="229" t="s">
        <v>644</v>
      </c>
      <c r="E45" s="229" t="s">
        <v>645</v>
      </c>
      <c r="F45" s="11" t="s">
        <v>61</v>
      </c>
      <c r="G45" s="11" t="s">
        <v>240</v>
      </c>
      <c r="H45" s="95" t="s">
        <v>646</v>
      </c>
      <c r="I45" s="69" t="s">
        <v>647</v>
      </c>
      <c r="J45" s="96" t="s">
        <v>648</v>
      </c>
      <c r="K45" s="72">
        <v>2</v>
      </c>
      <c r="L45" s="72">
        <v>4</v>
      </c>
      <c r="M45" s="11">
        <f>K45*L45</f>
        <v>8</v>
      </c>
      <c r="N45" s="6" t="str">
        <f>IF(M45&lt;=3,"BAJA",IF(AND(M45&gt;=4,M45&lt;=6),"MODERADA",IF(AND(M45&gt;=8,M45&lt;=12),"ALTA",IF(AND(M45&gt;=15),"EXTREMA"))))</f>
        <v>ALTA</v>
      </c>
      <c r="O45" s="12" t="s">
        <v>649</v>
      </c>
      <c r="P45" s="13" t="s">
        <v>241</v>
      </c>
      <c r="Q45" s="14"/>
      <c r="R45" s="13"/>
      <c r="S45" s="13"/>
      <c r="T45" s="13"/>
      <c r="U45" s="13"/>
      <c r="V45" s="13"/>
      <c r="W45" s="13"/>
      <c r="X45" s="7"/>
      <c r="Y45" s="7"/>
      <c r="Z45" s="7"/>
      <c r="AA45" s="7"/>
      <c r="AB45" s="7"/>
      <c r="AC45" s="7"/>
      <c r="AD45" s="7"/>
      <c r="AE45" s="7">
        <f>IF(AND(AB45="NO",AA45="FUERTE",AC45="DIRECTAMENTE",AD45="DIRECTAMENTE"),K45-2,IF(AND(AB45="NO",AA45="FUERTE",AC45="DIRECTAMENTE",AD45="INDIRECTAMENTE"),K45-2,IF(AND(AB45="NO",AA45="FUERTE",AC45="DIRECTAMENTE",AD45="NO DISMINUYE"),K45-2,IF(AND(AB45="NO",AA45="FUERTE",AC45="NO DISMINUYE",AD45="DIRECTAMENTE"),K45,IF(AND(AB45="NO",AA45="MODERADO",AC45="DIRECTAMENTE",AD45="DIRECTAMENTE"),K45-1,IF(AND(AB45="NO",AA45="MODERADO",AC45="DIRECTAMENTE",AD45="INDIRECTAMENTE"),K45-1,IF(AND(AB45="NO",AA45="MODERADO",AC45="DIRECTAMENTE",AD45="NO DISMINUYE"),K45-1,IF(AND(AB45="NO",AA45="MODERADO",AC45="NO DISMINUYE",AD45="DIRECTAMENTE"),K45,K45))))))))</f>
        <v>2</v>
      </c>
      <c r="AF45" s="7">
        <f>IF(AND(AB45="NO",AA45="FUERTE",AC45="DIRECTAMENTE",AD45="DIRECTAMENTE"),L45-2,IF(AND(AB45="NO",AA45="FUERTE",AC45="DIRECTAMENTE",AD45="INDIRECTAMENTE"),L45-1,IF(AND(AB45="NO",AA45="FUERTE",AC45="DIRECTAMENTE",AD45="NO DISMINUYE"),L45,IF(AND(AB45="NO",AA45="FUERTE",AC45="NO DISMINUYE",AD45="DIRECTAMENTE"),L45-2,IF(AND(AB45="NO",AA45="MODERADO",AC45="DIRECTAMENTE",AD45="DIRECTAMENTE"),L45-1,IF(AND(AB45="NO",AA45="MODERADO",AC45="DIRECTAMENTE",AD45="INDIRECTAMENTE"),L45,IF(AND(AB45="NO",AA45="MODERADO",AC45="DIRECTAMENTE",AD45="NO DISMINUYE"),L45,IF(AND(AB45="NO",AA45="MODERADO",AC45="NO DISMINUYE",AD45="DIRECTAMENTE"),L45-1,L45))))))))</f>
        <v>4</v>
      </c>
      <c r="AG45" s="11">
        <f>AE45*AF45</f>
        <v>8</v>
      </c>
      <c r="AH45" s="6" t="str">
        <f>IF(AG45&lt;=3,"BAJA",IF(AND(AG45&gt;=4,AG45&lt;=6),"MODERADA",IF(AND(AG45&gt;=8,AG45&lt;=12),"ALTA",IF(AND(AG45&gt;=15),"EXTREMA"))))</f>
        <v>ALTA</v>
      </c>
      <c r="AI45" s="7" t="s">
        <v>650</v>
      </c>
      <c r="AJ45" s="12" t="s">
        <v>651</v>
      </c>
      <c r="AK45" s="15" t="s">
        <v>652</v>
      </c>
      <c r="AL45" s="12" t="s">
        <v>653</v>
      </c>
      <c r="AM45" s="12" t="s">
        <v>654</v>
      </c>
    </row>
    <row r="46" spans="1:39" ht="288" x14ac:dyDescent="0.2">
      <c r="A46" s="234"/>
      <c r="B46" s="234"/>
      <c r="C46" s="237"/>
      <c r="D46" s="239"/>
      <c r="E46" s="239"/>
      <c r="F46" s="11" t="s">
        <v>61</v>
      </c>
      <c r="G46" s="11" t="s">
        <v>240</v>
      </c>
      <c r="H46" s="97" t="s">
        <v>655</v>
      </c>
      <c r="I46" s="69" t="s">
        <v>656</v>
      </c>
      <c r="J46" s="98" t="s">
        <v>657</v>
      </c>
      <c r="K46" s="72">
        <v>2</v>
      </c>
      <c r="L46" s="72">
        <v>5</v>
      </c>
      <c r="M46" s="11">
        <f t="shared" ref="M46:M50" si="65">K46*L46</f>
        <v>10</v>
      </c>
      <c r="N46" s="6" t="str">
        <f t="shared" ref="N46:N56" si="66">IF(M46&lt;=3,"BAJA",IF(AND(M46&gt;=4,M46&lt;=6),"MODERADA",IF(AND(M46&gt;=8,M46&lt;=12),"ALTA",IF(AND(M46&gt;=15),"EXTREMA"))))</f>
        <v>ALTA</v>
      </c>
      <c r="O46" s="12" t="s">
        <v>658</v>
      </c>
      <c r="P46" s="13" t="s">
        <v>241</v>
      </c>
      <c r="Q46" s="14"/>
      <c r="R46" s="13"/>
      <c r="S46" s="13"/>
      <c r="T46" s="13"/>
      <c r="U46" s="13"/>
      <c r="V46" s="13"/>
      <c r="W46" s="13"/>
      <c r="X46" s="7"/>
      <c r="Y46" s="7"/>
      <c r="Z46" s="7"/>
      <c r="AA46" s="7"/>
      <c r="AB46" s="7"/>
      <c r="AC46" s="7"/>
      <c r="AD46" s="7"/>
      <c r="AE46" s="7">
        <f t="shared" ref="AE46:AE50" si="67">IF(AND(AB46="NO",AA46="FUERTE",AC46="DIRECTAMENTE",AD46="DIRECTAMENTE"),K46-2,IF(AND(AB46="NO",AA46="FUERTE",AC46="DIRECTAMENTE",AD46="INDIRECTAMENTE"),K46-2,IF(AND(AB46="NO",AA46="FUERTE",AC46="DIRECTAMENTE",AD46="NO DISMINUYE"),K46-2,IF(AND(AB46="NO",AA46="FUERTE",AC46="NO DISMINUYE",AD46="DIRECTAMENTE"),K46,IF(AND(AB46="NO",AA46="MODERADO",AC46="DIRECTAMENTE",AD46="DIRECTAMENTE"),K46-1,IF(AND(AB46="NO",AA46="MODERADO",AC46="DIRECTAMENTE",AD46="INDIRECTAMENTE"),K46-1,IF(AND(AB46="NO",AA46="MODERADO",AC46="DIRECTAMENTE",AD46="NO DISMINUYE"),K46-1,IF(AND(AB46="NO",AA46="MODERADO",AC46="NO DISMINUYE",AD46="DIRECTAMENTE"),K46,K46))))))))</f>
        <v>2</v>
      </c>
      <c r="AF46" s="7">
        <f t="shared" ref="AF46:AF50" si="68">IF(AND(AB46="NO",AA46="FUERTE",AC46="DIRECTAMENTE",AD46="DIRECTAMENTE"),L46-2,IF(AND(AB46="NO",AA46="FUERTE",AC46="DIRECTAMENTE",AD46="INDIRECTAMENTE"),L46-1,IF(AND(AB46="NO",AA46="FUERTE",AC46="DIRECTAMENTE",AD46="NO DISMINUYE"),L46,IF(AND(AB46="NO",AA46="FUERTE",AC46="NO DISMINUYE",AD46="DIRECTAMENTE"),L46-2,IF(AND(AB46="NO",AA46="MODERADO",AC46="DIRECTAMENTE",AD46="DIRECTAMENTE"),L46-1,IF(AND(AB46="NO",AA46="MODERADO",AC46="DIRECTAMENTE",AD46="INDIRECTAMENTE"),L46,IF(AND(AB46="NO",AA46="MODERADO",AC46="DIRECTAMENTE",AD46="NO DISMINUYE"),L46,IF(AND(AB46="NO",AA46="MODERADO",AC46="NO DISMINUYE",AD46="DIRECTAMENTE"),L46-1,L46))))))))</f>
        <v>5</v>
      </c>
      <c r="AG46" s="11">
        <f t="shared" ref="AG46:AG50" si="69">AE46*AF46</f>
        <v>10</v>
      </c>
      <c r="AH46" s="6" t="str">
        <f t="shared" ref="AH46:AH50" si="70">IF(AG46&lt;=3,"BAJA",IF(AND(AG46&gt;=4,AG46&lt;=6),"MODERADA",IF(AND(AG46&gt;=8,AG46&lt;=12),"ALTA",IF(AND(AG46&gt;=15),"EXTREMA"))))</f>
        <v>ALTA</v>
      </c>
      <c r="AI46" s="7" t="s">
        <v>659</v>
      </c>
      <c r="AJ46" s="12" t="s">
        <v>660</v>
      </c>
      <c r="AK46" s="15" t="s">
        <v>661</v>
      </c>
      <c r="AL46" s="12" t="s">
        <v>662</v>
      </c>
      <c r="AM46" s="12" t="s">
        <v>663</v>
      </c>
    </row>
    <row r="47" spans="1:39" ht="252" x14ac:dyDescent="0.2">
      <c r="A47" s="234"/>
      <c r="B47" s="234"/>
      <c r="C47" s="237"/>
      <c r="D47" s="239"/>
      <c r="E47" s="239"/>
      <c r="F47" s="11" t="s">
        <v>61</v>
      </c>
      <c r="G47" s="11" t="s">
        <v>235</v>
      </c>
      <c r="H47" s="99" t="s">
        <v>664</v>
      </c>
      <c r="I47" s="69" t="s">
        <v>665</v>
      </c>
      <c r="J47" s="100" t="s">
        <v>666</v>
      </c>
      <c r="K47" s="101">
        <v>2</v>
      </c>
      <c r="L47" s="101">
        <v>5</v>
      </c>
      <c r="M47" s="11">
        <f t="shared" si="65"/>
        <v>10</v>
      </c>
      <c r="N47" s="6" t="str">
        <f t="shared" si="66"/>
        <v>ALTA</v>
      </c>
      <c r="O47" s="12" t="s">
        <v>667</v>
      </c>
      <c r="P47" s="13" t="s">
        <v>241</v>
      </c>
      <c r="Q47" s="14"/>
      <c r="R47" s="13"/>
      <c r="S47" s="13"/>
      <c r="T47" s="13"/>
      <c r="U47" s="13"/>
      <c r="V47" s="13"/>
      <c r="W47" s="13"/>
      <c r="X47" s="7"/>
      <c r="Y47" s="7"/>
      <c r="Z47" s="7"/>
      <c r="AA47" s="7"/>
      <c r="AB47" s="7"/>
      <c r="AC47" s="7"/>
      <c r="AD47" s="7"/>
      <c r="AE47" s="7">
        <f t="shared" si="67"/>
        <v>2</v>
      </c>
      <c r="AF47" s="7">
        <f t="shared" si="68"/>
        <v>5</v>
      </c>
      <c r="AG47" s="11">
        <f t="shared" si="69"/>
        <v>10</v>
      </c>
      <c r="AH47" s="6" t="str">
        <f t="shared" si="70"/>
        <v>ALTA</v>
      </c>
      <c r="AI47" s="7" t="s">
        <v>622</v>
      </c>
      <c r="AJ47" s="12" t="s">
        <v>668</v>
      </c>
      <c r="AK47" s="15" t="s">
        <v>624</v>
      </c>
      <c r="AL47" s="12" t="s">
        <v>653</v>
      </c>
      <c r="AM47" s="12" t="s">
        <v>626</v>
      </c>
    </row>
    <row r="48" spans="1:39" ht="234" x14ac:dyDescent="0.2">
      <c r="A48" s="234"/>
      <c r="B48" s="234"/>
      <c r="C48" s="237"/>
      <c r="D48" s="239"/>
      <c r="E48" s="239"/>
      <c r="F48" s="11" t="s">
        <v>61</v>
      </c>
      <c r="G48" s="11" t="s">
        <v>240</v>
      </c>
      <c r="H48" s="102" t="s">
        <v>669</v>
      </c>
      <c r="I48" s="69" t="s">
        <v>670</v>
      </c>
      <c r="J48" s="103" t="s">
        <v>671</v>
      </c>
      <c r="K48" s="101">
        <v>2</v>
      </c>
      <c r="L48" s="101">
        <v>4</v>
      </c>
      <c r="M48" s="11">
        <f t="shared" si="65"/>
        <v>8</v>
      </c>
      <c r="N48" s="6" t="str">
        <f t="shared" si="66"/>
        <v>ALTA</v>
      </c>
      <c r="O48" s="12" t="s">
        <v>672</v>
      </c>
      <c r="P48" s="13" t="s">
        <v>241</v>
      </c>
      <c r="Q48" s="14"/>
      <c r="R48" s="13"/>
      <c r="S48" s="13"/>
      <c r="T48" s="13"/>
      <c r="U48" s="13"/>
      <c r="V48" s="13"/>
      <c r="W48" s="13"/>
      <c r="X48" s="7"/>
      <c r="Y48" s="7"/>
      <c r="Z48" s="7"/>
      <c r="AA48" s="7"/>
      <c r="AB48" s="7"/>
      <c r="AC48" s="7"/>
      <c r="AD48" s="7"/>
      <c r="AE48" s="7">
        <f t="shared" si="67"/>
        <v>2</v>
      </c>
      <c r="AF48" s="7">
        <f t="shared" si="68"/>
        <v>4</v>
      </c>
      <c r="AG48" s="11">
        <f t="shared" si="69"/>
        <v>8</v>
      </c>
      <c r="AH48" s="6" t="str">
        <f t="shared" si="70"/>
        <v>ALTA</v>
      </c>
      <c r="AI48" s="7" t="s">
        <v>673</v>
      </c>
      <c r="AJ48" s="12" t="s">
        <v>674</v>
      </c>
      <c r="AK48" s="15" t="s">
        <v>675</v>
      </c>
      <c r="AL48" s="12" t="s">
        <v>676</v>
      </c>
      <c r="AM48" s="12" t="s">
        <v>677</v>
      </c>
    </row>
    <row r="49" spans="1:39" ht="378" x14ac:dyDescent="0.2">
      <c r="A49" s="234"/>
      <c r="B49" s="234"/>
      <c r="C49" s="237"/>
      <c r="D49" s="239"/>
      <c r="E49" s="239"/>
      <c r="F49" s="104" t="s">
        <v>61</v>
      </c>
      <c r="G49" s="104" t="s">
        <v>232</v>
      </c>
      <c r="H49" s="105" t="s">
        <v>669</v>
      </c>
      <c r="I49" s="106" t="s">
        <v>678</v>
      </c>
      <c r="J49" s="107" t="s">
        <v>679</v>
      </c>
      <c r="K49" s="108">
        <v>2</v>
      </c>
      <c r="L49" s="108">
        <v>5</v>
      </c>
      <c r="M49" s="7">
        <f t="shared" si="65"/>
        <v>10</v>
      </c>
      <c r="N49" s="7" t="str">
        <f t="shared" si="66"/>
        <v>ALTA</v>
      </c>
      <c r="O49" s="109" t="s">
        <v>680</v>
      </c>
      <c r="P49" s="104" t="s">
        <v>241</v>
      </c>
      <c r="Q49" s="104"/>
      <c r="R49" s="104"/>
      <c r="S49" s="104"/>
      <c r="T49" s="104"/>
      <c r="U49" s="104"/>
      <c r="V49" s="104"/>
      <c r="W49" s="104"/>
      <c r="X49" s="7"/>
      <c r="Y49" s="7"/>
      <c r="Z49" s="104"/>
      <c r="AA49" s="7"/>
      <c r="AB49" s="7"/>
      <c r="AC49" s="104"/>
      <c r="AD49" s="104"/>
      <c r="AE49" s="7">
        <f t="shared" si="67"/>
        <v>2</v>
      </c>
      <c r="AF49" s="7">
        <f t="shared" si="68"/>
        <v>5</v>
      </c>
      <c r="AG49" s="7">
        <f t="shared" si="69"/>
        <v>10</v>
      </c>
      <c r="AH49" s="7" t="str">
        <f t="shared" si="70"/>
        <v>ALTA</v>
      </c>
      <c r="AI49" s="104" t="s">
        <v>673</v>
      </c>
      <c r="AJ49" s="109" t="s">
        <v>674</v>
      </c>
      <c r="AK49" s="110" t="s">
        <v>675</v>
      </c>
      <c r="AL49" s="109" t="s">
        <v>681</v>
      </c>
      <c r="AM49" s="109" t="s">
        <v>677</v>
      </c>
    </row>
    <row r="50" spans="1:39" ht="342" x14ac:dyDescent="0.2">
      <c r="A50" s="234"/>
      <c r="B50" s="234"/>
      <c r="C50" s="237"/>
      <c r="D50" s="239"/>
      <c r="E50" s="239"/>
      <c r="F50" s="104" t="s">
        <v>61</v>
      </c>
      <c r="G50" s="104" t="s">
        <v>62</v>
      </c>
      <c r="H50" s="105" t="s">
        <v>682</v>
      </c>
      <c r="I50" s="106" t="s">
        <v>683</v>
      </c>
      <c r="J50" s="107" t="s">
        <v>684</v>
      </c>
      <c r="K50" s="108">
        <v>3</v>
      </c>
      <c r="L50" s="108">
        <v>4</v>
      </c>
      <c r="M50" s="7">
        <f t="shared" si="65"/>
        <v>12</v>
      </c>
      <c r="N50" s="7" t="str">
        <f t="shared" si="66"/>
        <v>ALTA</v>
      </c>
      <c r="O50" s="109" t="s">
        <v>685</v>
      </c>
      <c r="P50" s="104" t="s">
        <v>241</v>
      </c>
      <c r="Q50" s="104"/>
      <c r="R50" s="104"/>
      <c r="S50" s="104"/>
      <c r="T50" s="104"/>
      <c r="U50" s="104"/>
      <c r="V50" s="104"/>
      <c r="W50" s="104"/>
      <c r="X50" s="7"/>
      <c r="Y50" s="7"/>
      <c r="Z50" s="104"/>
      <c r="AA50" s="7"/>
      <c r="AB50" s="7"/>
      <c r="AC50" s="104"/>
      <c r="AD50" s="104"/>
      <c r="AE50" s="7">
        <f t="shared" si="67"/>
        <v>3</v>
      </c>
      <c r="AF50" s="7">
        <f t="shared" si="68"/>
        <v>4</v>
      </c>
      <c r="AG50" s="7">
        <f t="shared" si="69"/>
        <v>12</v>
      </c>
      <c r="AH50" s="7" t="str">
        <f t="shared" si="70"/>
        <v>ALTA</v>
      </c>
      <c r="AI50" s="104" t="s">
        <v>686</v>
      </c>
      <c r="AJ50" s="109" t="s">
        <v>687</v>
      </c>
      <c r="AK50" s="110" t="s">
        <v>675</v>
      </c>
      <c r="AL50" s="109" t="s">
        <v>688</v>
      </c>
      <c r="AM50" s="109" t="s">
        <v>689</v>
      </c>
    </row>
    <row r="51" spans="1:39" ht="300" x14ac:dyDescent="0.2">
      <c r="A51" s="234"/>
      <c r="B51" s="260" t="s">
        <v>690</v>
      </c>
      <c r="C51" s="263" t="s">
        <v>691</v>
      </c>
      <c r="D51" s="266" t="s">
        <v>692</v>
      </c>
      <c r="E51" s="266" t="s">
        <v>693</v>
      </c>
      <c r="F51" s="75" t="s">
        <v>61</v>
      </c>
      <c r="G51" s="76" t="s">
        <v>232</v>
      </c>
      <c r="H51" s="77" t="s">
        <v>694</v>
      </c>
      <c r="I51" s="78" t="s">
        <v>695</v>
      </c>
      <c r="J51" s="77" t="s">
        <v>696</v>
      </c>
      <c r="K51" s="79">
        <v>3</v>
      </c>
      <c r="L51" s="79">
        <v>4</v>
      </c>
      <c r="M51" s="79">
        <f t="shared" ref="M51:M56" si="71">+L51*K51</f>
        <v>12</v>
      </c>
      <c r="N51" s="80" t="str">
        <f t="shared" si="66"/>
        <v>ALTA</v>
      </c>
      <c r="O51" s="81" t="s">
        <v>697</v>
      </c>
      <c r="P51" s="82" t="s">
        <v>241</v>
      </c>
      <c r="Q51" s="83"/>
      <c r="R51" s="82"/>
      <c r="S51" s="82"/>
      <c r="T51" s="82"/>
      <c r="U51" s="82"/>
      <c r="V51" s="82"/>
      <c r="W51" s="82"/>
      <c r="X51" s="84">
        <f>SUM(Q51:W51)</f>
        <v>0</v>
      </c>
      <c r="Y51" s="84" t="str">
        <f>IF(X51&lt;=85,"DÉBIL",IF(AND(X51&gt;=86,X51&lt;=95),"MODERADO",IF(AND(X51&gt;=96),"FUERTE")))</f>
        <v>DÉBIL</v>
      </c>
      <c r="Z51" s="84"/>
      <c r="AA51" s="84" t="str">
        <f>IF(AND(Y51="FUERTE",Z51="FUERTE"),"FUERTE",IF(AND(Y51="FUERTE",Z51="MODERADO"),"MODERADO",IF(AND(Y51="FUERTE",Z51="DÉBIL"),"DÉBIL",IF(AND(Y51="MODERADO",Z51="FUERTE"),"MODERADO",IF(AND(Y51="MODERADO",Z51="MODERADO"),"MODERADO",IF(AND(Y51="MODERADO",Z51="DÉBIL"),"DÉBIL",IF(AND(Y51="DÉBIL",Z51="FUERTE"),"DÉBIL",IF(AND(Y51="DÉBIL",Z51="MODERADO"),"DÉBIL",IF(AND(Y51="DÉBIL",Z51="DÉBIL"),"DÉBIL","SIN DATOS")))))))))</f>
        <v>SIN DATOS</v>
      </c>
      <c r="AB51" s="84" t="str">
        <f>IF(AND(Y51="FUERTE",Z51="FUERTE"),"NO",IF(AND(Y51="FUERTE",Z51="MODERADO"),"SI",IF(AND(Y51="FUERTE",Z51="DÉBIL"),"SI",IF(AND(Y51="MODERADO",Z51="FUERTE"),"SI",IF(AND(Y51="MODERADO",Z51="MODERADO"),"SI",IF(AND(Y51="MODERADO",Z51="DÉBIL"),"SI",IF(AND(Y51="DÉBIL",Z51="FUERTE"),"SI",IF(AND(Y51="DÉBIL",Z51="MODERADO"),"SI",IF(AND(Y51="DÉBIL",Z51="DÉBIL"),"SI","SIN DATOS")))))))))</f>
        <v>SIN DATOS</v>
      </c>
      <c r="AC51" s="84"/>
      <c r="AD51" s="84"/>
      <c r="AE51" s="84">
        <f>IF(AND(AB51="NO",AA51="FUERTE",AC51="DIRECTAMENTE",AD51="DIRECTAMENTE"),K51-2,IF(AND(AB51="NO",AA51="FUERTE",AC51="DIRECTAMENTE",AD51="INDIRECTAMENTE"),K51-2,IF(AND(AB51="NO",AA51="FUERTE",AC51="DIRECTAMENTE",AD51="NO DISMINUYE"),K51-2,IF(AND(AB51="NO",AA51="FUERTE",AC51="NO DISMINUYE",AD51="DIRECTAMENTE"),K51,IF(AND(AB51="NO",AA51="MODERADO",AC51="DIRECTAMENTE",AD51="DIRECTAMENTE"),K51-1,IF(AND(AB51="NO",AA51="MODERADO",AC51="DIRECTAMENTE",AD51="INDIRECTAMENTE"),K51-1,IF(AND(AB51="NO",AA51="MODERADO",AC51="DIRECTAMENTE",AD51="NO DISMINUYE"),K51-1,IF(AND(AB51="NO",AA51="MODERADO",AC51="NO DISMINUYE",AD51="DIRECTAMENTE"),K51,K51))))))))</f>
        <v>3</v>
      </c>
      <c r="AF51" s="84">
        <f>IF(AND(AB51="NO",AA51="FUERTE",AC51="DIRECTAMENTE",AD51="DIRECTAMENTE"),L51-2,IF(AND(AB51="NO",AA51="FUERTE",AC51="DIRECTAMENTE",AD51="INDIRECTAMENTE"),L51-1,IF(AND(AB51="NO",AA51="FUERTE",AC51="DIRECTAMENTE",AD51="NO DISMINUYE"),L51,IF(AND(AB51="NO",AA51="FUERTE",AC51="NO DISMINUYE",AD51="DIRECTAMENTE"),L51-2,IF(AND(AB51="NO",AA51="MODERADO",AC51="DIRECTAMENTE",AD51="DIRECTAMENTE"),L51-1,IF(AND(AB51="NO",AA51="MODERADO",AC51="DIRECTAMENTE",AD51="INDIRECTAMENTE"),L51,IF(AND(AB51="NO",AA51="MODERADO",AC51="DIRECTAMENTE",AD51="NO DISMINUYE"),L51,IF(AND(AB51="NO",AA51="MODERADO",AC51="NO DISMINUYE",AD51="DIRECTAMENTE"),L51-1,L51))))))))</f>
        <v>4</v>
      </c>
      <c r="AG51" s="79">
        <f>+(AE51*AF51)</f>
        <v>12</v>
      </c>
      <c r="AH51" s="80" t="str">
        <f>IF(AG51&lt;=3,"BAJA",IF(AND(AG51&gt;=4,AG51&lt;=6),"MODERADA",IF(AND(AG51&gt;=8,AG51&lt;=12),"ALTA",IF(AND(AG51&gt;=15),"EXTREMA"))))</f>
        <v>ALTA</v>
      </c>
      <c r="AI51" s="84" t="s">
        <v>698</v>
      </c>
      <c r="AJ51" s="81" t="s">
        <v>699</v>
      </c>
      <c r="AK51" s="79" t="s">
        <v>391</v>
      </c>
      <c r="AL51" s="81" t="s">
        <v>700</v>
      </c>
      <c r="AM51" s="81" t="s">
        <v>701</v>
      </c>
    </row>
    <row r="52" spans="1:39" ht="240" x14ac:dyDescent="0.2">
      <c r="A52" s="234"/>
      <c r="B52" s="261"/>
      <c r="C52" s="264"/>
      <c r="D52" s="267"/>
      <c r="E52" s="267"/>
      <c r="F52" s="75" t="s">
        <v>61</v>
      </c>
      <c r="G52" s="76" t="s">
        <v>232</v>
      </c>
      <c r="H52" s="77" t="s">
        <v>702</v>
      </c>
      <c r="I52" s="78" t="s">
        <v>703</v>
      </c>
      <c r="J52" s="77" t="s">
        <v>696</v>
      </c>
      <c r="K52" s="79">
        <v>3</v>
      </c>
      <c r="L52" s="79">
        <v>3</v>
      </c>
      <c r="M52" s="79">
        <f t="shared" si="71"/>
        <v>9</v>
      </c>
      <c r="N52" s="80" t="str">
        <f t="shared" si="66"/>
        <v>ALTA</v>
      </c>
      <c r="O52" s="81" t="s">
        <v>704</v>
      </c>
      <c r="P52" s="82" t="s">
        <v>241</v>
      </c>
      <c r="Q52" s="83"/>
      <c r="R52" s="82"/>
      <c r="S52" s="82"/>
      <c r="T52" s="82"/>
      <c r="U52" s="82"/>
      <c r="V52" s="82"/>
      <c r="W52" s="82"/>
      <c r="X52" s="84">
        <f>SUM(Q52:W52)</f>
        <v>0</v>
      </c>
      <c r="Y52" s="84" t="str">
        <f t="shared" ref="Y52:Y56" si="72">IF(X52&lt;=85,"DÉBIL",IF(AND(X52&gt;=86,X52&lt;=95),"MODERADO",IF(AND(X52&gt;=96),"FUERTE")))</f>
        <v>DÉBIL</v>
      </c>
      <c r="Z52" s="84"/>
      <c r="AA52" s="84" t="str">
        <f t="shared" ref="AA52:AA56" si="73">IF(AND(Y52="FUERTE",Z52="FUERTE"),"FUERTE",IF(AND(Y52="FUERTE",Z52="MODERADO"),"MODERADO",IF(AND(Y52="FUERTE",Z52="DÉBIL"),"DÉBIL",IF(AND(Y52="MODERADO",Z52="FUERTE"),"MODERADO",IF(AND(Y52="MODERADO",Z52="MODERADO"),"MODERADO",IF(AND(Y52="MODERADO",Z52="DÉBIL"),"DÉBIL",IF(AND(Y52="DÉBIL",Z52="FUERTE"),"DÉBIL",IF(AND(Y52="DÉBIL",Z52="MODERADO"),"DÉBIL",IF(AND(Y52="DÉBIL",Z52="DÉBIL"),"DÉBIL","SIN DATOS")))))))))</f>
        <v>SIN DATOS</v>
      </c>
      <c r="AB52" s="84" t="str">
        <f t="shared" ref="AB52:AB56" si="74">IF(AND(Y52="FUERTE",Z52="FUERTE"),"NO",IF(AND(Y52="FUERTE",Z52="MODERADO"),"SI",IF(AND(Y52="FUERTE",Z52="DÉBIL"),"SI",IF(AND(Y52="MODERADO",Z52="FUERTE"),"SI",IF(AND(Y52="MODERADO",Z52="MODERADO"),"SI",IF(AND(Y52="MODERADO",Z52="DÉBIL"),"SI",IF(AND(Y52="DÉBIL",Z52="FUERTE"),"SI",IF(AND(Y52="DÉBIL",Z52="MODERADO"),"SI",IF(AND(Y52="DÉBIL",Z52="DÉBIL"),"SI","SIN DATOS")))))))))</f>
        <v>SIN DATOS</v>
      </c>
      <c r="AC52" s="84"/>
      <c r="AD52" s="84"/>
      <c r="AE52" s="84">
        <f t="shared" ref="AE52:AE56" si="75">IF(AND(AB52="NO",AA52="FUERTE",AC52="DIRECTAMENTE",AD52="DIRECTAMENTE"),K52-2,IF(AND(AB52="NO",AA52="FUERTE",AC52="DIRECTAMENTE",AD52="INDIRECTAMENTE"),K52-2,IF(AND(AB52="NO",AA52="FUERTE",AC52="DIRECTAMENTE",AD52="NO DISMINUYE"),K52-2,IF(AND(AB52="NO",AA52="FUERTE",AC52="NO DISMINUYE",AD52="DIRECTAMENTE"),K52,IF(AND(AB52="NO",AA52="MODERADO",AC52="DIRECTAMENTE",AD52="DIRECTAMENTE"),K52-1,IF(AND(AB52="NO",AA52="MODERADO",AC52="DIRECTAMENTE",AD52="INDIRECTAMENTE"),K52-1,IF(AND(AB52="NO",AA52="MODERADO",AC52="DIRECTAMENTE",AD52="NO DISMINUYE"),K52-1,IF(AND(AB52="NO",AA52="MODERADO",AC52="NO DISMINUYE",AD52="DIRECTAMENTE"),K52,K52))))))))</f>
        <v>3</v>
      </c>
      <c r="AF52" s="84">
        <f t="shared" ref="AF52:AF56" si="76">IF(AND(AB52="NO",AA52="FUERTE",AC52="DIRECTAMENTE",AD52="DIRECTAMENTE"),L52-2,IF(AND(AB52="NO",AA52="FUERTE",AC52="DIRECTAMENTE",AD52="INDIRECTAMENTE"),L52-1,IF(AND(AB52="NO",AA52="FUERTE",AC52="DIRECTAMENTE",AD52="NO DISMINUYE"),L52,IF(AND(AB52="NO",AA52="FUERTE",AC52="NO DISMINUYE",AD52="DIRECTAMENTE"),L52-2,IF(AND(AB52="NO",AA52="MODERADO",AC52="DIRECTAMENTE",AD52="DIRECTAMENTE"),L52-1,IF(AND(AB52="NO",AA52="MODERADO",AC52="DIRECTAMENTE",AD52="INDIRECTAMENTE"),L52,IF(AND(AB52="NO",AA52="MODERADO",AC52="DIRECTAMENTE",AD52="NO DISMINUYE"),L52,IF(AND(AB52="NO",AA52="MODERADO",AC52="NO DISMINUYE",AD52="DIRECTAMENTE"),L52-1,L52))))))))</f>
        <v>3</v>
      </c>
      <c r="AG52" s="79">
        <f>+(AE52*AF52)</f>
        <v>9</v>
      </c>
      <c r="AH52" s="80" t="str">
        <f>IF(AG52&lt;=3,"BAJA",IF(AND(AG52&gt;=4,AG52&lt;=6),"MODERADA",IF(AND(AG52&gt;=8,AG52&lt;=12),"ALTA",IF(AND(AG52&gt;=15),"EXTREMA"))))</f>
        <v>ALTA</v>
      </c>
      <c r="AI52" s="84" t="s">
        <v>705</v>
      </c>
      <c r="AJ52" s="81" t="s">
        <v>706</v>
      </c>
      <c r="AK52" s="111" t="s">
        <v>391</v>
      </c>
      <c r="AL52" s="112" t="s">
        <v>700</v>
      </c>
      <c r="AM52" s="112" t="s">
        <v>701</v>
      </c>
    </row>
    <row r="53" spans="1:39" ht="195" x14ac:dyDescent="0.2">
      <c r="A53" s="234"/>
      <c r="B53" s="261"/>
      <c r="C53" s="264"/>
      <c r="D53" s="267"/>
      <c r="E53" s="267"/>
      <c r="F53" s="75" t="s">
        <v>61</v>
      </c>
      <c r="G53" s="76" t="s">
        <v>232</v>
      </c>
      <c r="H53" s="77" t="s">
        <v>707</v>
      </c>
      <c r="I53" s="78" t="s">
        <v>708</v>
      </c>
      <c r="J53" s="77" t="s">
        <v>709</v>
      </c>
      <c r="K53" s="79">
        <v>3</v>
      </c>
      <c r="L53" s="79">
        <v>4</v>
      </c>
      <c r="M53" s="79">
        <f t="shared" si="71"/>
        <v>12</v>
      </c>
      <c r="N53" s="80" t="str">
        <f t="shared" si="66"/>
        <v>ALTA</v>
      </c>
      <c r="O53" s="81" t="s">
        <v>710</v>
      </c>
      <c r="P53" s="82" t="s">
        <v>241</v>
      </c>
      <c r="Q53" s="83"/>
      <c r="R53" s="82"/>
      <c r="S53" s="82"/>
      <c r="T53" s="82"/>
      <c r="U53" s="82"/>
      <c r="V53" s="82"/>
      <c r="W53" s="82"/>
      <c r="X53" s="84">
        <f t="shared" ref="X53:X56" si="77">SUM(Q53:W53)</f>
        <v>0</v>
      </c>
      <c r="Y53" s="84" t="str">
        <f t="shared" si="72"/>
        <v>DÉBIL</v>
      </c>
      <c r="Z53" s="84"/>
      <c r="AA53" s="84" t="str">
        <f t="shared" si="73"/>
        <v>SIN DATOS</v>
      </c>
      <c r="AB53" s="84" t="str">
        <f t="shared" si="74"/>
        <v>SIN DATOS</v>
      </c>
      <c r="AC53" s="84"/>
      <c r="AD53" s="84"/>
      <c r="AE53" s="84">
        <f t="shared" si="75"/>
        <v>3</v>
      </c>
      <c r="AF53" s="84">
        <f t="shared" si="76"/>
        <v>4</v>
      </c>
      <c r="AG53" s="79">
        <f t="shared" ref="AG53:AG55" si="78">+(AE53*AF53)</f>
        <v>12</v>
      </c>
      <c r="AH53" s="80" t="str">
        <f t="shared" ref="AH53:AH55" si="79">IF(AG53&lt;=3,"BAJA",IF(AND(AG53&gt;=4,AG53&lt;=6),"MODERADA",IF(AND(AG53&gt;=8,AG53&lt;=12),"ALTA",IF(AND(AG53&gt;=15),"EXTREMA"))))</f>
        <v>ALTA</v>
      </c>
      <c r="AI53" s="84" t="s">
        <v>711</v>
      </c>
      <c r="AJ53" s="81" t="s">
        <v>712</v>
      </c>
      <c r="AK53" s="111" t="s">
        <v>713</v>
      </c>
      <c r="AL53" s="112" t="s">
        <v>700</v>
      </c>
      <c r="AM53" s="112" t="s">
        <v>701</v>
      </c>
    </row>
    <row r="54" spans="1:39" ht="240" x14ac:dyDescent="0.2">
      <c r="A54" s="234"/>
      <c r="B54" s="261"/>
      <c r="C54" s="264"/>
      <c r="D54" s="267"/>
      <c r="E54" s="267"/>
      <c r="F54" s="77" t="s">
        <v>61</v>
      </c>
      <c r="G54" s="113" t="s">
        <v>232</v>
      </c>
      <c r="H54" s="77" t="s">
        <v>714</v>
      </c>
      <c r="I54" s="78" t="s">
        <v>715</v>
      </c>
      <c r="J54" s="77" t="s">
        <v>696</v>
      </c>
      <c r="K54" s="79">
        <v>2</v>
      </c>
      <c r="L54" s="79">
        <v>4</v>
      </c>
      <c r="M54" s="79">
        <f t="shared" si="71"/>
        <v>8</v>
      </c>
      <c r="N54" s="80" t="str">
        <f t="shared" si="66"/>
        <v>ALTA</v>
      </c>
      <c r="O54" s="81" t="s">
        <v>716</v>
      </c>
      <c r="P54" s="82" t="s">
        <v>241</v>
      </c>
      <c r="Q54" s="83"/>
      <c r="R54" s="82"/>
      <c r="S54" s="82"/>
      <c r="T54" s="82"/>
      <c r="U54" s="82"/>
      <c r="V54" s="82"/>
      <c r="W54" s="82"/>
      <c r="X54" s="84">
        <f t="shared" si="77"/>
        <v>0</v>
      </c>
      <c r="Y54" s="84" t="str">
        <f t="shared" si="72"/>
        <v>DÉBIL</v>
      </c>
      <c r="Z54" s="84"/>
      <c r="AA54" s="84" t="str">
        <f t="shared" si="73"/>
        <v>SIN DATOS</v>
      </c>
      <c r="AB54" s="84" t="str">
        <f t="shared" si="74"/>
        <v>SIN DATOS</v>
      </c>
      <c r="AC54" s="84"/>
      <c r="AD54" s="84"/>
      <c r="AE54" s="84">
        <f t="shared" si="75"/>
        <v>2</v>
      </c>
      <c r="AF54" s="84">
        <f t="shared" si="76"/>
        <v>4</v>
      </c>
      <c r="AG54" s="79">
        <f t="shared" si="78"/>
        <v>8</v>
      </c>
      <c r="AH54" s="80" t="str">
        <f t="shared" si="79"/>
        <v>ALTA</v>
      </c>
      <c r="AI54" s="114" t="s">
        <v>698</v>
      </c>
      <c r="AJ54" s="115" t="s">
        <v>717</v>
      </c>
      <c r="AK54" s="111" t="s">
        <v>391</v>
      </c>
      <c r="AL54" s="112" t="s">
        <v>718</v>
      </c>
      <c r="AM54" s="114" t="s">
        <v>701</v>
      </c>
    </row>
    <row r="55" spans="1:39" ht="300" x14ac:dyDescent="0.2">
      <c r="A55" s="234"/>
      <c r="B55" s="261"/>
      <c r="C55" s="264"/>
      <c r="D55" s="267"/>
      <c r="E55" s="267"/>
      <c r="F55" s="75" t="s">
        <v>61</v>
      </c>
      <c r="G55" s="76" t="s">
        <v>133</v>
      </c>
      <c r="H55" s="77" t="s">
        <v>694</v>
      </c>
      <c r="I55" s="78" t="s">
        <v>719</v>
      </c>
      <c r="J55" s="77" t="s">
        <v>696</v>
      </c>
      <c r="K55" s="79">
        <v>3</v>
      </c>
      <c r="L55" s="79">
        <v>4</v>
      </c>
      <c r="M55" s="79">
        <f t="shared" si="71"/>
        <v>12</v>
      </c>
      <c r="N55" s="80" t="str">
        <f t="shared" si="66"/>
        <v>ALTA</v>
      </c>
      <c r="O55" s="81" t="s">
        <v>697</v>
      </c>
      <c r="P55" s="82" t="s">
        <v>241</v>
      </c>
      <c r="Q55" s="83"/>
      <c r="R55" s="82"/>
      <c r="S55" s="82"/>
      <c r="T55" s="82"/>
      <c r="U55" s="82"/>
      <c r="V55" s="82"/>
      <c r="W55" s="82"/>
      <c r="X55" s="84">
        <f t="shared" si="77"/>
        <v>0</v>
      </c>
      <c r="Y55" s="84" t="str">
        <f t="shared" si="72"/>
        <v>DÉBIL</v>
      </c>
      <c r="Z55" s="84"/>
      <c r="AA55" s="84" t="str">
        <f t="shared" si="73"/>
        <v>SIN DATOS</v>
      </c>
      <c r="AB55" s="84" t="str">
        <f t="shared" si="74"/>
        <v>SIN DATOS</v>
      </c>
      <c r="AC55" s="84"/>
      <c r="AD55" s="84"/>
      <c r="AE55" s="84">
        <f t="shared" si="75"/>
        <v>3</v>
      </c>
      <c r="AF55" s="84">
        <f t="shared" si="76"/>
        <v>4</v>
      </c>
      <c r="AG55" s="79">
        <f t="shared" si="78"/>
        <v>12</v>
      </c>
      <c r="AH55" s="80" t="str">
        <f t="shared" si="79"/>
        <v>ALTA</v>
      </c>
      <c r="AI55" s="116" t="s">
        <v>698</v>
      </c>
      <c r="AJ55" s="117" t="s">
        <v>699</v>
      </c>
      <c r="AK55" s="111" t="s">
        <v>391</v>
      </c>
      <c r="AL55" s="112" t="s">
        <v>700</v>
      </c>
      <c r="AM55" s="112" t="s">
        <v>701</v>
      </c>
    </row>
    <row r="56" spans="1:39" ht="234" x14ac:dyDescent="0.2">
      <c r="A56" s="234"/>
      <c r="B56" s="262"/>
      <c r="C56" s="265"/>
      <c r="D56" s="268"/>
      <c r="E56" s="268"/>
      <c r="F56" s="75" t="s">
        <v>61</v>
      </c>
      <c r="G56" s="76" t="s">
        <v>133</v>
      </c>
      <c r="H56" s="77" t="s">
        <v>720</v>
      </c>
      <c r="I56" s="78" t="s">
        <v>721</v>
      </c>
      <c r="J56" s="77" t="s">
        <v>722</v>
      </c>
      <c r="K56" s="79">
        <v>2</v>
      </c>
      <c r="L56" s="79">
        <v>4</v>
      </c>
      <c r="M56" s="79">
        <f t="shared" si="71"/>
        <v>8</v>
      </c>
      <c r="N56" s="80" t="str">
        <f t="shared" si="66"/>
        <v>ALTA</v>
      </c>
      <c r="O56" s="81" t="s">
        <v>723</v>
      </c>
      <c r="P56" s="82" t="s">
        <v>241</v>
      </c>
      <c r="Q56" s="83"/>
      <c r="R56" s="82"/>
      <c r="S56" s="82"/>
      <c r="T56" s="82"/>
      <c r="U56" s="82"/>
      <c r="V56" s="82"/>
      <c r="W56" s="82"/>
      <c r="X56" s="84">
        <f t="shared" si="77"/>
        <v>0</v>
      </c>
      <c r="Y56" s="84" t="str">
        <f t="shared" si="72"/>
        <v>DÉBIL</v>
      </c>
      <c r="Z56" s="84"/>
      <c r="AA56" s="84" t="str">
        <f t="shared" si="73"/>
        <v>SIN DATOS</v>
      </c>
      <c r="AB56" s="84" t="str">
        <f t="shared" si="74"/>
        <v>SIN DATOS</v>
      </c>
      <c r="AC56" s="84"/>
      <c r="AD56" s="84"/>
      <c r="AE56" s="84">
        <f t="shared" si="75"/>
        <v>2</v>
      </c>
      <c r="AF56" s="84">
        <f t="shared" si="76"/>
        <v>4</v>
      </c>
      <c r="AG56" s="79">
        <f t="shared" ref="AG56:AG70" si="80">+(AE56*AF56)</f>
        <v>8</v>
      </c>
      <c r="AH56" s="80" t="str">
        <f t="shared" ref="AH56:AH70" si="81">IF(AG56&lt;=3,"BAJA",IF(AND(AG56&gt;=4,AG56&lt;=6),"MODERADA",IF(AND(AG56&gt;=8,AG56&lt;=12),"ALTA",IF(AND(AG56&gt;=15),"EXTREMA"))))</f>
        <v>ALTA</v>
      </c>
      <c r="AI56" s="118" t="s">
        <v>724</v>
      </c>
      <c r="AJ56" s="119" t="s">
        <v>725</v>
      </c>
      <c r="AK56" s="111" t="s">
        <v>425</v>
      </c>
      <c r="AL56" s="112" t="s">
        <v>432</v>
      </c>
      <c r="AM56" s="112" t="s">
        <v>701</v>
      </c>
    </row>
    <row r="57" spans="1:39" ht="270" x14ac:dyDescent="0.2">
      <c r="A57" s="234"/>
      <c r="B57" s="233" t="s">
        <v>938</v>
      </c>
      <c r="C57" s="236" t="s">
        <v>726</v>
      </c>
      <c r="D57" s="229" t="s">
        <v>727</v>
      </c>
      <c r="E57" s="229" t="s">
        <v>728</v>
      </c>
      <c r="F57" s="8" t="s">
        <v>61</v>
      </c>
      <c r="G57" s="9" t="s">
        <v>234</v>
      </c>
      <c r="H57" s="10" t="s">
        <v>729</v>
      </c>
      <c r="I57" s="69" t="s">
        <v>730</v>
      </c>
      <c r="J57" s="10" t="s">
        <v>731</v>
      </c>
      <c r="K57" s="72">
        <v>3</v>
      </c>
      <c r="L57" s="72">
        <v>4</v>
      </c>
      <c r="M57" s="11">
        <f>+L57*K57</f>
        <v>12</v>
      </c>
      <c r="N57" s="6" t="str">
        <f>IF(M57&lt;=3,"BAJA",IF(AND(M57&gt;=4,M57&lt;=6),"MODERADA",IF(AND(M57&gt;=8,M57&lt;=12),"ALTA",IF(AND(M57&gt;=15),"EXTREMA"))))</f>
        <v>ALTA</v>
      </c>
      <c r="O57" s="12" t="s">
        <v>732</v>
      </c>
      <c r="P57" s="13" t="s">
        <v>241</v>
      </c>
      <c r="Q57" s="14"/>
      <c r="R57" s="13"/>
      <c r="S57" s="13"/>
      <c r="T57" s="13"/>
      <c r="U57" s="13"/>
      <c r="V57" s="13"/>
      <c r="W57" s="13"/>
      <c r="X57" s="7">
        <f>SUM(Q57:W57)</f>
        <v>0</v>
      </c>
      <c r="Y57" s="7" t="str">
        <f>IF(X57&lt;=85,"DÉBIL",IF(AND(X57&gt;=86,X57&lt;=95),"MODERADO",IF(AND(X57&gt;=96),"FUERTE")))</f>
        <v>DÉBIL</v>
      </c>
      <c r="Z57" s="7"/>
      <c r="AA57" s="7" t="str">
        <f>IF(AND(Y57="FUERTE",Z57="FUERTE"),"FUERTE",IF(AND(Y57="FUERTE",Z57="MODERADO"),"MODERADO",IF(AND(Y57="FUERTE",Z57="DÉBIL"),"DÉBIL",IF(AND(Y57="MODERADO",Z57="FUERTE"),"MODERADO",IF(AND(Y57="MODERADO",Z57="MODERADO"),"MODERADO",IF(AND(Y57="MODERADO",Z57="DÉBIL"),"DÉBIL",IF(AND(Y57="DÉBIL",Z57="FUERTE"),"DÉBIL",IF(AND(Y57="DÉBIL",Z57="MODERADO"),"DÉBIL",IF(AND(Y57="DÉBIL",Z57="DÉBIL"),"DÉBIL","SIN DATOS")))))))))</f>
        <v>SIN DATOS</v>
      </c>
      <c r="AB57" s="7" t="str">
        <f>IF(AND(Y57="FUERTE",Z57="FUERTE"),"NO",IF(AND(Y57="FUERTE",Z57="MODERADO"),"SI",IF(AND(Y57="FUERTE",Z57="DÉBIL"),"SI",IF(AND(Y57="MODERADO",Z57="FUERTE"),"SI",IF(AND(Y57="MODERADO",Z57="MODERADO"),"SI",IF(AND(Y57="MODERADO",Z57="DÉBIL"),"SI",IF(AND(Y57="DÉBIL",Z57="FUERTE"),"SI",IF(AND(Y57="DÉBIL",Z57="MODERADO"),"SI",IF(AND(Y57="DÉBIL",Z57="DÉBIL"),"SI","SIN DATOS")))))))))</f>
        <v>SIN DATOS</v>
      </c>
      <c r="AC57" s="7"/>
      <c r="AD57" s="7"/>
      <c r="AE57" s="7">
        <f>IF(AND(AB57="NO",AA57="FUERTE",AC57="DIRECTAMENTE",AD57="DIRECTAMENTE"),K57-2,IF(AND(AB57="NO",AA57="FUERTE",AC57="DIRECTAMENTE",AD57="INDIRECTAMENTE"),K57-2,IF(AND(AB57="NO",AA57="FUERTE",AC57="DIRECTAMENTE",AD57="NO DISMINUYE"),K57-2,IF(AND(AB57="NO",AA57="FUERTE",AC57="NO DISMINUYE",AD57="DIRECTAMENTE"),K57,IF(AND(AB57="NO",AA57="MODERADO",AC57="DIRECTAMENTE",AD57="DIRECTAMENTE"),K57-1,IF(AND(AB57="NO",AA57="MODERADO",AC57="DIRECTAMENTE",AD57="INDIRECTAMENTE"),K57-1,IF(AND(AB57="NO",AA57="MODERADO",AC57="DIRECTAMENTE",AD57="NO DISMINUYE"),K57-1,IF(AND(AB57="NO",AA57="MODERADO",AC57="NO DISMINUYE",AD57="DIRECTAMENTE"),K57,K57))))))))</f>
        <v>3</v>
      </c>
      <c r="AF57" s="7">
        <f>IF(AND(AB57="NO",AA57="FUERTE",AC57="DIRECTAMENTE",AD57="DIRECTAMENTE"),L57-2,IF(AND(AB57="NO",AA57="FUERTE",AC57="DIRECTAMENTE",AD57="INDIRECTAMENTE"),L57-1,IF(AND(AB57="NO",AA57="FUERTE",AC57="DIRECTAMENTE",AD57="NO DISMINUYE"),L57,IF(AND(AB57="NO",AA57="FUERTE",AC57="NO DISMINUYE",AD57="DIRECTAMENTE"),L57-2,IF(AND(AB57="NO",AA57="MODERADO",AC57="DIRECTAMENTE",AD57="DIRECTAMENTE"),L57-1,IF(AND(AB57="NO",AA57="MODERADO",AC57="DIRECTAMENTE",AD57="INDIRECTAMENTE"),L57,IF(AND(AB57="NO",AA57="MODERADO",AC57="DIRECTAMENTE",AD57="NO DISMINUYE"),L57,IF(AND(AB57="NO",AA57="MODERADO",AC57="NO DISMINUYE",AD57="DIRECTAMENTE"),L57-1,L57))))))))</f>
        <v>4</v>
      </c>
      <c r="AG57" s="11">
        <f t="shared" si="80"/>
        <v>12</v>
      </c>
      <c r="AH57" s="6" t="str">
        <f t="shared" si="81"/>
        <v>ALTA</v>
      </c>
      <c r="AI57" s="7" t="s">
        <v>733</v>
      </c>
      <c r="AJ57" s="12" t="s">
        <v>734</v>
      </c>
      <c r="AK57" s="15" t="s">
        <v>735</v>
      </c>
      <c r="AL57" s="12" t="s">
        <v>736</v>
      </c>
      <c r="AM57" s="12" t="s">
        <v>737</v>
      </c>
    </row>
    <row r="58" spans="1:39" ht="210" x14ac:dyDescent="0.2">
      <c r="A58" s="234"/>
      <c r="B58" s="234"/>
      <c r="C58" s="237"/>
      <c r="D58" s="239"/>
      <c r="E58" s="239"/>
      <c r="F58" s="8" t="s">
        <v>61</v>
      </c>
      <c r="G58" s="9" t="s">
        <v>62</v>
      </c>
      <c r="H58" s="10" t="s">
        <v>738</v>
      </c>
      <c r="I58" s="69" t="s">
        <v>739</v>
      </c>
      <c r="J58" s="10" t="s">
        <v>740</v>
      </c>
      <c r="K58" s="72">
        <v>3</v>
      </c>
      <c r="L58" s="72">
        <v>3</v>
      </c>
      <c r="M58" s="11">
        <f>+L58*K58</f>
        <v>9</v>
      </c>
      <c r="N58" s="6" t="str">
        <f>IF(M58&lt;=3,"BAJA",IF(AND(M58&gt;=4,M58&lt;=6),"MODERADA",IF(AND(M58&gt;=8,M58&lt;=12),"ALTA",IF(AND(M58&gt;=15),"EXTREMA"))))</f>
        <v>ALTA</v>
      </c>
      <c r="O58" s="12" t="s">
        <v>741</v>
      </c>
      <c r="P58" s="13" t="s">
        <v>241</v>
      </c>
      <c r="Q58" s="14"/>
      <c r="R58" s="13"/>
      <c r="S58" s="13"/>
      <c r="T58" s="13"/>
      <c r="U58" s="13"/>
      <c r="V58" s="13"/>
      <c r="W58" s="13"/>
      <c r="X58" s="7">
        <f>SUM(Q58:W58)</f>
        <v>0</v>
      </c>
      <c r="Y58" s="7" t="str">
        <f t="shared" ref="Y58:Y59" si="82">IF(X58&lt;=85,"DÉBIL",IF(AND(X58&gt;=86,X58&lt;=95),"MODERADO",IF(AND(X58&gt;=96),"FUERTE")))</f>
        <v>DÉBIL</v>
      </c>
      <c r="Z58" s="7"/>
      <c r="AA58" s="7" t="str">
        <f t="shared" ref="AA58:AA59" si="83">IF(AND(Y58="FUERTE",Z58="FUERTE"),"FUERTE",IF(AND(Y58="FUERTE",Z58="MODERADO"),"MODERADO",IF(AND(Y58="FUERTE",Z58="DÉBIL"),"DÉBIL",IF(AND(Y58="MODERADO",Z58="FUERTE"),"MODERADO",IF(AND(Y58="MODERADO",Z58="MODERADO"),"MODERADO",IF(AND(Y58="MODERADO",Z58="DÉBIL"),"DÉBIL",IF(AND(Y58="DÉBIL",Z58="FUERTE"),"DÉBIL",IF(AND(Y58="DÉBIL",Z58="MODERADO"),"DÉBIL",IF(AND(Y58="DÉBIL",Z58="DÉBIL"),"DÉBIL","SIN DATOS")))))))))</f>
        <v>SIN DATOS</v>
      </c>
      <c r="AB58" s="7" t="str">
        <f t="shared" ref="AB58:AB59" si="84">IF(AND(Y58="FUERTE",Z58="FUERTE"),"NO",IF(AND(Y58="FUERTE",Z58="MODERADO"),"SI",IF(AND(Y58="FUERTE",Z58="DÉBIL"),"SI",IF(AND(Y58="MODERADO",Z58="FUERTE"),"SI",IF(AND(Y58="MODERADO",Z58="MODERADO"),"SI",IF(AND(Y58="MODERADO",Z58="DÉBIL"),"SI",IF(AND(Y58="DÉBIL",Z58="FUERTE"),"SI",IF(AND(Y58="DÉBIL",Z58="MODERADO"),"SI",IF(AND(Y58="DÉBIL",Z58="DÉBIL"),"SI","SIN DATOS")))))))))</f>
        <v>SIN DATOS</v>
      </c>
      <c r="AC58" s="7"/>
      <c r="AD58" s="7"/>
      <c r="AE58" s="7">
        <f t="shared" ref="AE58:AE59" si="85">IF(AND(AB58="NO",AA58="FUERTE",AC58="DIRECTAMENTE",AD58="DIRECTAMENTE"),K58-2,IF(AND(AB58="NO",AA58="FUERTE",AC58="DIRECTAMENTE",AD58="INDIRECTAMENTE"),K58-2,IF(AND(AB58="NO",AA58="FUERTE",AC58="DIRECTAMENTE",AD58="NO DISMINUYE"),K58-2,IF(AND(AB58="NO",AA58="FUERTE",AC58="NO DISMINUYE",AD58="DIRECTAMENTE"),K58,IF(AND(AB58="NO",AA58="MODERADO",AC58="DIRECTAMENTE",AD58="DIRECTAMENTE"),K58-1,IF(AND(AB58="NO",AA58="MODERADO",AC58="DIRECTAMENTE",AD58="INDIRECTAMENTE"),K58-1,IF(AND(AB58="NO",AA58="MODERADO",AC58="DIRECTAMENTE",AD58="NO DISMINUYE"),K58-1,IF(AND(AB58="NO",AA58="MODERADO",AC58="NO DISMINUYE",AD58="DIRECTAMENTE"),K58,K58))))))))</f>
        <v>3</v>
      </c>
      <c r="AF58" s="7">
        <f t="shared" ref="AF58:AF59" si="86">IF(AND(AB58="NO",AA58="FUERTE",AC58="DIRECTAMENTE",AD58="DIRECTAMENTE"),L58-2,IF(AND(AB58="NO",AA58="FUERTE",AC58="DIRECTAMENTE",AD58="INDIRECTAMENTE"),L58-1,IF(AND(AB58="NO",AA58="FUERTE",AC58="DIRECTAMENTE",AD58="NO DISMINUYE"),L58,IF(AND(AB58="NO",AA58="FUERTE",AC58="NO DISMINUYE",AD58="DIRECTAMENTE"),L58-2,IF(AND(AB58="NO",AA58="MODERADO",AC58="DIRECTAMENTE",AD58="DIRECTAMENTE"),L58-1,IF(AND(AB58="NO",AA58="MODERADO",AC58="DIRECTAMENTE",AD58="INDIRECTAMENTE"),L58,IF(AND(AB58="NO",AA58="MODERADO",AC58="DIRECTAMENTE",AD58="NO DISMINUYE"),L58,IF(AND(AB58="NO",AA58="MODERADO",AC58="NO DISMINUYE",AD58="DIRECTAMENTE"),L58-1,L58))))))))</f>
        <v>3</v>
      </c>
      <c r="AG58" s="11">
        <f t="shared" si="80"/>
        <v>9</v>
      </c>
      <c r="AH58" s="6" t="str">
        <f t="shared" si="81"/>
        <v>ALTA</v>
      </c>
      <c r="AI58" s="7" t="s">
        <v>742</v>
      </c>
      <c r="AJ58" s="12" t="s">
        <v>743</v>
      </c>
      <c r="AK58" s="15" t="s">
        <v>425</v>
      </c>
      <c r="AL58" s="12" t="s">
        <v>432</v>
      </c>
      <c r="AM58" s="12" t="s">
        <v>742</v>
      </c>
    </row>
    <row r="59" spans="1:39" ht="195" x14ac:dyDescent="0.2">
      <c r="A59" s="234"/>
      <c r="B59" s="235"/>
      <c r="C59" s="238"/>
      <c r="D59" s="230"/>
      <c r="E59" s="230"/>
      <c r="F59" s="74" t="s">
        <v>61</v>
      </c>
      <c r="G59" s="73" t="s">
        <v>62</v>
      </c>
      <c r="H59" s="74" t="s">
        <v>744</v>
      </c>
      <c r="I59" s="69" t="s">
        <v>745</v>
      </c>
      <c r="J59" s="10" t="s">
        <v>746</v>
      </c>
      <c r="K59" s="11">
        <v>2</v>
      </c>
      <c r="L59" s="11">
        <v>4</v>
      </c>
      <c r="M59" s="11">
        <f>+L59*K59</f>
        <v>8</v>
      </c>
      <c r="N59" s="6" t="str">
        <f>IF(M59&lt;=3,"BAJA",IF(AND(M59&gt;=4,M59&lt;=6),"MODERADA",IF(AND(M59&gt;=8,M59&lt;=12),"ALTA",IF(AND(M59&gt;=15),"EXTREMA"))))</f>
        <v>ALTA</v>
      </c>
      <c r="O59" s="12" t="s">
        <v>741</v>
      </c>
      <c r="P59" s="13" t="s">
        <v>241</v>
      </c>
      <c r="Q59" s="14"/>
      <c r="R59" s="13"/>
      <c r="S59" s="13"/>
      <c r="T59" s="13"/>
      <c r="U59" s="13"/>
      <c r="V59" s="13"/>
      <c r="W59" s="13"/>
      <c r="X59" s="7">
        <f>SUM(Q59:W59)</f>
        <v>0</v>
      </c>
      <c r="Y59" s="7" t="str">
        <f t="shared" si="82"/>
        <v>DÉBIL</v>
      </c>
      <c r="Z59" s="7"/>
      <c r="AA59" s="7" t="str">
        <f t="shared" si="83"/>
        <v>SIN DATOS</v>
      </c>
      <c r="AB59" s="7" t="str">
        <f t="shared" si="84"/>
        <v>SIN DATOS</v>
      </c>
      <c r="AC59" s="7"/>
      <c r="AD59" s="7"/>
      <c r="AE59" s="7">
        <f t="shared" si="85"/>
        <v>2</v>
      </c>
      <c r="AF59" s="7">
        <f t="shared" si="86"/>
        <v>4</v>
      </c>
      <c r="AG59" s="11">
        <f t="shared" si="80"/>
        <v>8</v>
      </c>
      <c r="AH59" s="6" t="str">
        <f t="shared" si="81"/>
        <v>ALTA</v>
      </c>
      <c r="AI59" s="7" t="s">
        <v>747</v>
      </c>
      <c r="AJ59" s="12" t="s">
        <v>743</v>
      </c>
      <c r="AK59" s="15" t="s">
        <v>425</v>
      </c>
      <c r="AL59" s="12" t="s">
        <v>432</v>
      </c>
      <c r="AM59" s="12" t="s">
        <v>742</v>
      </c>
    </row>
    <row r="60" spans="1:39" ht="195" x14ac:dyDescent="0.2">
      <c r="A60" s="234"/>
      <c r="B60" s="233" t="s">
        <v>748</v>
      </c>
      <c r="C60" s="236" t="s">
        <v>749</v>
      </c>
      <c r="D60" s="229" t="s">
        <v>750</v>
      </c>
      <c r="E60" s="229" t="s">
        <v>751</v>
      </c>
      <c r="F60" s="8" t="s">
        <v>61</v>
      </c>
      <c r="G60" s="9" t="s">
        <v>232</v>
      </c>
      <c r="H60" s="10" t="s">
        <v>752</v>
      </c>
      <c r="I60" s="69" t="s">
        <v>753</v>
      </c>
      <c r="J60" s="10" t="s">
        <v>754</v>
      </c>
      <c r="K60" s="11">
        <v>2</v>
      </c>
      <c r="L60" s="11">
        <v>4</v>
      </c>
      <c r="M60" s="11">
        <f t="shared" ref="M60:M64" si="87">+L60*K60</f>
        <v>8</v>
      </c>
      <c r="N60" s="6" t="str">
        <f t="shared" ref="N60:N64" si="88">IF(M60&lt;=3,"BAJA",IF(AND(M60&gt;=4,M60&lt;=6),"MODERADA",IF(AND(M60&gt;=8,M60&lt;=12),"ALTA",IF(AND(M60&gt;=15),"EXTREMA"))))</f>
        <v>ALTA</v>
      </c>
      <c r="O60" s="12" t="s">
        <v>755</v>
      </c>
      <c r="P60" s="13" t="s">
        <v>241</v>
      </c>
      <c r="Q60" s="14"/>
      <c r="R60" s="13"/>
      <c r="S60" s="13"/>
      <c r="T60" s="13"/>
      <c r="U60" s="13"/>
      <c r="V60" s="13"/>
      <c r="W60" s="13"/>
      <c r="X60" s="7">
        <f>SUM(Q60:W60)</f>
        <v>0</v>
      </c>
      <c r="Y60" s="7" t="str">
        <f>IF(X60&lt;=85,"DÉBIL",IF(AND(X60&gt;=86,X60&lt;=95),"MODERADO",IF(AND(X60&gt;=96),"FUERTE")))</f>
        <v>DÉBIL</v>
      </c>
      <c r="Z60" s="7"/>
      <c r="AA60" s="7" t="str">
        <f>IF(AND(Y60="FUERTE",Z60="FUERTE"),"FUERTE",IF(AND(Y60="FUERTE",Z60="MODERADO"),"MODERADO",IF(AND(Y60="FUERTE",Z60="DÉBIL"),"DÉBIL",IF(AND(Y60="MODERADO",Z60="FUERTE"),"MODERADO",IF(AND(Y60="MODERADO",Z60="MODERADO"),"MODERADO",IF(AND(Y60="MODERADO",Z60="DÉBIL"),"DÉBIL",IF(AND(Y60="DÉBIL",Z60="FUERTE"),"DÉBIL",IF(AND(Y60="DÉBIL",Z60="MODERADO"),"DÉBIL",IF(AND(Y60="DÉBIL",Z60="DÉBIL"),"DÉBIL","SIN DATOS")))))))))</f>
        <v>SIN DATOS</v>
      </c>
      <c r="AB60" s="7" t="str">
        <f>IF(AND(Y60="FUERTE",Z60="FUERTE"),"NO",IF(AND(Y60="FUERTE",Z60="MODERADO"),"SI",IF(AND(Y60="FUERTE",Z60="DÉBIL"),"SI",IF(AND(Y60="MODERADO",Z60="FUERTE"),"SI",IF(AND(Y60="MODERADO",Z60="MODERADO"),"SI",IF(AND(Y60="MODERADO",Z60="DÉBIL"),"SI",IF(AND(Y60="DÉBIL",Z60="FUERTE"),"SI",IF(AND(Y60="DÉBIL",Z60="MODERADO"),"SI",IF(AND(Y60="DÉBIL",Z60="DÉBIL"),"SI","SIN DATOS")))))))))</f>
        <v>SIN DATOS</v>
      </c>
      <c r="AC60" s="7"/>
      <c r="AD60" s="7"/>
      <c r="AE60" s="7">
        <f>IF(AND(AB60="NO",AA60="FUERTE",AC60="DIRECTAMENTE",AD60="DIRECTAMENTE"),K60-2,IF(AND(AB60="NO",AA60="FUERTE",AC60="DIRECTAMENTE",AD60="INDIRECTAMENTE"),K60-2,IF(AND(AB60="NO",AA60="FUERTE",AC60="DIRECTAMENTE",AD60="NO DISMINUYE"),K60-2,IF(AND(AB60="NO",AA60="FUERTE",AC60="NO DISMINUYE",AD60="DIRECTAMENTE"),K60,IF(AND(AB60="NO",AA60="MODERADO",AC60="DIRECTAMENTE",AD60="DIRECTAMENTE"),K60-1,IF(AND(AB60="NO",AA60="MODERADO",AC60="DIRECTAMENTE",AD60="INDIRECTAMENTE"),K60-1,IF(AND(AB60="NO",AA60="MODERADO",AC60="DIRECTAMENTE",AD60="NO DISMINUYE"),K60-1,IF(AND(AB60="NO",AA60="MODERADO",AC60="NO DISMINUYE",AD60="DIRECTAMENTE"),K60,K60))))))))</f>
        <v>2</v>
      </c>
      <c r="AF60" s="7">
        <f>IF(AND(AB60="NO",AA60="FUERTE",AC60="DIRECTAMENTE",AD60="DIRECTAMENTE"),L60-2,IF(AND(AB60="NO",AA60="FUERTE",AC60="DIRECTAMENTE",AD60="INDIRECTAMENTE"),L60-1,IF(AND(AB60="NO",AA60="FUERTE",AC60="DIRECTAMENTE",AD60="NO DISMINUYE"),L60,IF(AND(AB60="NO",AA60="FUERTE",AC60="NO DISMINUYE",AD60="DIRECTAMENTE"),L60-2,IF(AND(AB60="NO",AA60="MODERADO",AC60="DIRECTAMENTE",AD60="DIRECTAMENTE"),L60-1,IF(AND(AB60="NO",AA60="MODERADO",AC60="DIRECTAMENTE",AD60="INDIRECTAMENTE"),L60,IF(AND(AB60="NO",AA60="MODERADO",AC60="DIRECTAMENTE",AD60="NO DISMINUYE"),L60,IF(AND(AB60="NO",AA60="MODERADO",AC60="NO DISMINUYE",AD60="DIRECTAMENTE"),L60-1,L60))))))))</f>
        <v>4</v>
      </c>
      <c r="AG60" s="11">
        <f t="shared" si="80"/>
        <v>8</v>
      </c>
      <c r="AH60" s="6" t="str">
        <f t="shared" si="81"/>
        <v>ALTA</v>
      </c>
      <c r="AI60" s="7" t="s">
        <v>756</v>
      </c>
      <c r="AJ60" s="12" t="s">
        <v>757</v>
      </c>
      <c r="AK60" s="15" t="s">
        <v>758</v>
      </c>
      <c r="AL60" s="12" t="s">
        <v>759</v>
      </c>
      <c r="AM60" s="12" t="s">
        <v>760</v>
      </c>
    </row>
    <row r="61" spans="1:39" ht="240" x14ac:dyDescent="0.2">
      <c r="A61" s="234"/>
      <c r="B61" s="234"/>
      <c r="C61" s="237"/>
      <c r="D61" s="239"/>
      <c r="E61" s="239"/>
      <c r="F61" s="8" t="s">
        <v>61</v>
      </c>
      <c r="G61" s="9" t="s">
        <v>232</v>
      </c>
      <c r="H61" s="10" t="s">
        <v>761</v>
      </c>
      <c r="I61" s="69" t="s">
        <v>762</v>
      </c>
      <c r="J61" s="10" t="s">
        <v>763</v>
      </c>
      <c r="K61" s="11">
        <v>2</v>
      </c>
      <c r="L61" s="11">
        <v>4</v>
      </c>
      <c r="M61" s="11">
        <f t="shared" si="87"/>
        <v>8</v>
      </c>
      <c r="N61" s="6" t="str">
        <f t="shared" si="88"/>
        <v>ALTA</v>
      </c>
      <c r="O61" s="12" t="s">
        <v>764</v>
      </c>
      <c r="P61" s="13" t="s">
        <v>241</v>
      </c>
      <c r="Q61" s="14"/>
      <c r="R61" s="13"/>
      <c r="S61" s="13"/>
      <c r="T61" s="13"/>
      <c r="U61" s="13"/>
      <c r="V61" s="13"/>
      <c r="W61" s="13"/>
      <c r="X61" s="7">
        <f>SUM(Q61:W61)</f>
        <v>0</v>
      </c>
      <c r="Y61" s="7" t="str">
        <f>IF(X61&lt;=85,"DÉBIL",IF(AND(X61&gt;=86,X61&lt;=95),"MODERADO",IF(AND(X61&gt;=96),"FUERTE")))</f>
        <v>DÉBIL</v>
      </c>
      <c r="Z61" s="7"/>
      <c r="AA61" s="7" t="str">
        <f>IF(AND(Y61="FUERTE",Z61="FUERTE"),"FUERTE",IF(AND(Y61="FUERTE",Z61="MODERADO"),"MODERADO",IF(AND(Y61="FUERTE",Z61="DÉBIL"),"DÉBIL",IF(AND(Y61="MODERADO",Z61="FUERTE"),"MODERADO",IF(AND(Y61="MODERADO",Z61="MODERADO"),"MODERADO",IF(AND(Y61="MODERADO",Z61="DÉBIL"),"DÉBIL",IF(AND(Y61="DÉBIL",Z61="FUERTE"),"DÉBIL",IF(AND(Y61="DÉBIL",Z61="MODERADO"),"DÉBIL",IF(AND(Y61="DÉBIL",Z61="DÉBIL"),"DÉBIL","SIN DATOS")))))))))</f>
        <v>SIN DATOS</v>
      </c>
      <c r="AB61" s="7" t="str">
        <f>IF(AND(Y61="FUERTE",Z61="FUERTE"),"NO",IF(AND(Y61="FUERTE",Z61="MODERADO"),"SI",IF(AND(Y61="FUERTE",Z61="DÉBIL"),"SI",IF(AND(Y61="MODERADO",Z61="FUERTE"),"SI",IF(AND(Y61="MODERADO",Z61="MODERADO"),"SI",IF(AND(Y61="MODERADO",Z61="DÉBIL"),"SI",IF(AND(Y61="DÉBIL",Z61="FUERTE"),"SI",IF(AND(Y61="DÉBIL",Z61="MODERADO"),"SI",IF(AND(Y61="DÉBIL",Z61="DÉBIL"),"SI","SIN DATOS")))))))))</f>
        <v>SIN DATOS</v>
      </c>
      <c r="AC61" s="7"/>
      <c r="AD61" s="7"/>
      <c r="AE61" s="7">
        <f>IF(AND(AB61="NO",AA61="FUERTE",AC61="DIRECTAMENTE",AD61="DIRECTAMENTE"),K61-2,IF(AND(AB61="NO",AA61="FUERTE",AC61="DIRECTAMENTE",AD61="INDIRECTAMENTE"),K61-2,IF(AND(AB61="NO",AA61="FUERTE",AC61="DIRECTAMENTE",AD61="NO DISMINUYE"),K61-2,IF(AND(AB61="NO",AA61="FUERTE",AC61="NO DISMINUYE",AD61="DIRECTAMENTE"),K61,IF(AND(AB61="NO",AA61="MODERADO",AC61="DIRECTAMENTE",AD61="DIRECTAMENTE"),K61-1,IF(AND(AB61="NO",AA61="MODERADO",AC61="DIRECTAMENTE",AD61="INDIRECTAMENTE"),K61-1,IF(AND(AB61="NO",AA61="MODERADO",AC61="DIRECTAMENTE",AD61="NO DISMINUYE"),K61-1,IF(AND(AB61="NO",AA61="MODERADO",AC61="NO DISMINUYE",AD61="DIRECTAMENTE"),K61,K61))))))))</f>
        <v>2</v>
      </c>
      <c r="AF61" s="7">
        <f>IF(AND(AB61="NO",AA61="FUERTE",AC61="DIRECTAMENTE",AD61="DIRECTAMENTE"),L61-2,IF(AND(AB61="NO",AA61="FUERTE",AC61="DIRECTAMENTE",AD61="INDIRECTAMENTE"),L61-1,IF(AND(AB61="NO",AA61="FUERTE",AC61="DIRECTAMENTE",AD61="NO DISMINUYE"),L61,IF(AND(AB61="NO",AA61="FUERTE",AC61="NO DISMINUYE",AD61="DIRECTAMENTE"),L61-2,IF(AND(AB61="NO",AA61="MODERADO",AC61="DIRECTAMENTE",AD61="DIRECTAMENTE"),L61-1,IF(AND(AB61="NO",AA61="MODERADO",AC61="DIRECTAMENTE",AD61="INDIRECTAMENTE"),L61,IF(AND(AB61="NO",AA61="MODERADO",AC61="DIRECTAMENTE",AD61="NO DISMINUYE"),L61,IF(AND(AB61="NO",AA61="MODERADO",AC61="NO DISMINUYE",AD61="DIRECTAMENTE"),L61-1,L61))))))))</f>
        <v>4</v>
      </c>
      <c r="AG61" s="11">
        <f t="shared" si="80"/>
        <v>8</v>
      </c>
      <c r="AH61" s="6" t="str">
        <f t="shared" si="81"/>
        <v>ALTA</v>
      </c>
      <c r="AI61" s="7" t="s">
        <v>765</v>
      </c>
      <c r="AJ61" s="12" t="s">
        <v>766</v>
      </c>
      <c r="AK61" s="15" t="s">
        <v>425</v>
      </c>
      <c r="AL61" s="12" t="s">
        <v>759</v>
      </c>
      <c r="AM61" s="12" t="s">
        <v>767</v>
      </c>
    </row>
    <row r="62" spans="1:39" ht="255" x14ac:dyDescent="0.2">
      <c r="A62" s="234"/>
      <c r="B62" s="234"/>
      <c r="C62" s="237"/>
      <c r="D62" s="239"/>
      <c r="E62" s="239"/>
      <c r="F62" s="74" t="s">
        <v>61</v>
      </c>
      <c r="G62" s="73" t="s">
        <v>135</v>
      </c>
      <c r="H62" s="10" t="s">
        <v>768</v>
      </c>
      <c r="I62" s="69" t="s">
        <v>769</v>
      </c>
      <c r="J62" s="10" t="s">
        <v>770</v>
      </c>
      <c r="K62" s="11">
        <v>3</v>
      </c>
      <c r="L62" s="11">
        <v>5</v>
      </c>
      <c r="M62" s="11">
        <f t="shared" si="87"/>
        <v>15</v>
      </c>
      <c r="N62" s="6" t="str">
        <f t="shared" si="88"/>
        <v>EXTREMA</v>
      </c>
      <c r="O62" s="12" t="s">
        <v>771</v>
      </c>
      <c r="P62" s="13" t="s">
        <v>241</v>
      </c>
      <c r="Q62" s="14"/>
      <c r="R62" s="13"/>
      <c r="S62" s="13"/>
      <c r="T62" s="13"/>
      <c r="U62" s="13"/>
      <c r="V62" s="13"/>
      <c r="W62" s="13"/>
      <c r="X62" s="7"/>
      <c r="Y62" s="7"/>
      <c r="Z62" s="7"/>
      <c r="AA62" s="7"/>
      <c r="AB62" s="7"/>
      <c r="AC62" s="7"/>
      <c r="AD62" s="7"/>
      <c r="AE62" s="7">
        <f>IF(AND(AB62="NO",AA62="FUERTE",AC62="DIRECTAMENTE",AD62="DIRECTAMENTE"),K62-2,IF(AND(AB62="NO",AA62="FUERTE",AC62="DIRECTAMENTE",AD62="INDIRECTAMENTE"),K62-2,IF(AND(AB62="NO",AA62="FUERTE",AC62="DIRECTAMENTE",AD62="NO DISMINUYE"),K62-2,IF(AND(AB62="NO",AA62="FUERTE",AC62="NO DISMINUYE",AD62="DIRECTAMENTE"),K62,IF(AND(AB62="NO",AA62="MODERADO",AC62="DIRECTAMENTE",AD62="DIRECTAMENTE"),K62-1,IF(AND(AB62="NO",AA62="MODERADO",AC62="DIRECTAMENTE",AD62="INDIRECTAMENTE"),K62-1,IF(AND(AB62="NO",AA62="MODERADO",AC62="DIRECTAMENTE",AD62="NO DISMINUYE"),K62-1,IF(AND(AB62="NO",AA62="MODERADO",AC62="NO DISMINUYE",AD62="DIRECTAMENTE"),K62,K62))))))))</f>
        <v>3</v>
      </c>
      <c r="AF62" s="7">
        <f>IF(AND(AB62="NO",AA62="FUERTE",AC62="DIRECTAMENTE",AD62="DIRECTAMENTE"),L62-2,IF(AND(AB62="NO",AA62="FUERTE",AC62="DIRECTAMENTE",AD62="INDIRECTAMENTE"),L62-1,IF(AND(AB62="NO",AA62="FUERTE",AC62="DIRECTAMENTE",AD62="NO DISMINUYE"),L62,IF(AND(AB62="NO",AA62="FUERTE",AC62="NO DISMINUYE",AD62="DIRECTAMENTE"),L62-2,IF(AND(AB62="NO",AA62="MODERADO",AC62="DIRECTAMENTE",AD62="DIRECTAMENTE"),L62-1,IF(AND(AB62="NO",AA62="MODERADO",AC62="DIRECTAMENTE",AD62="INDIRECTAMENTE"),L62,IF(AND(AB62="NO",AA62="MODERADO",AC62="DIRECTAMENTE",AD62="NO DISMINUYE"),L62,IF(AND(AB62="NO",AA62="MODERADO",AC62="NO DISMINUYE",AD62="DIRECTAMENTE"),L62-1,L62))))))))</f>
        <v>5</v>
      </c>
      <c r="AG62" s="11">
        <f t="shared" si="80"/>
        <v>15</v>
      </c>
      <c r="AH62" s="6" t="str">
        <f t="shared" si="81"/>
        <v>EXTREMA</v>
      </c>
      <c r="AI62" s="7" t="s">
        <v>772</v>
      </c>
      <c r="AJ62" s="12" t="s">
        <v>773</v>
      </c>
      <c r="AK62" s="15" t="s">
        <v>391</v>
      </c>
      <c r="AL62" s="12" t="s">
        <v>774</v>
      </c>
      <c r="AM62" s="12" t="s">
        <v>775</v>
      </c>
    </row>
    <row r="63" spans="1:39" ht="180" x14ac:dyDescent="0.2">
      <c r="A63" s="234"/>
      <c r="B63" s="234"/>
      <c r="C63" s="237"/>
      <c r="D63" s="239"/>
      <c r="E63" s="239"/>
      <c r="F63" s="8" t="s">
        <v>61</v>
      </c>
      <c r="G63" s="9" t="s">
        <v>135</v>
      </c>
      <c r="H63" s="10" t="s">
        <v>776</v>
      </c>
      <c r="I63" s="69" t="s">
        <v>777</v>
      </c>
      <c r="J63" s="10" t="s">
        <v>778</v>
      </c>
      <c r="K63" s="11">
        <v>2</v>
      </c>
      <c r="L63" s="11">
        <v>4</v>
      </c>
      <c r="M63" s="11">
        <f t="shared" si="87"/>
        <v>8</v>
      </c>
      <c r="N63" s="6" t="str">
        <f t="shared" si="88"/>
        <v>ALTA</v>
      </c>
      <c r="O63" s="12" t="s">
        <v>779</v>
      </c>
      <c r="P63" s="13" t="s">
        <v>241</v>
      </c>
      <c r="Q63" s="14"/>
      <c r="R63" s="13"/>
      <c r="S63" s="13"/>
      <c r="T63" s="13"/>
      <c r="U63" s="13"/>
      <c r="V63" s="13"/>
      <c r="W63" s="13"/>
      <c r="X63" s="7">
        <f t="shared" ref="X63:X70" si="89">SUM(Q63:W63)</f>
        <v>0</v>
      </c>
      <c r="Y63" s="7" t="str">
        <f t="shared" ref="Y63:Y64" si="90">IF(X63&lt;=85,"DÉBIL",IF(AND(X63&gt;=86,X63&lt;=95),"MODERADO",IF(AND(X63&gt;=96),"FUERTE")))</f>
        <v>DÉBIL</v>
      </c>
      <c r="Z63" s="7"/>
      <c r="AA63" s="7" t="str">
        <f t="shared" ref="AA63:AA64" si="91">IF(AND(Y63="FUERTE",Z63="FUERTE"),"FUERTE",IF(AND(Y63="FUERTE",Z63="MODERADO"),"MODERADO",IF(AND(Y63="FUERTE",Z63="DÉBIL"),"DÉBIL",IF(AND(Y63="MODERADO",Z63="FUERTE"),"MODERADO",IF(AND(Y63="MODERADO",Z63="MODERADO"),"MODERADO",IF(AND(Y63="MODERADO",Z63="DÉBIL"),"DÉBIL",IF(AND(Y63="DÉBIL",Z63="FUERTE"),"DÉBIL",IF(AND(Y63="DÉBIL",Z63="MODERADO"),"DÉBIL",IF(AND(Y63="DÉBIL",Z63="DÉBIL"),"DÉBIL","SIN DATOS")))))))))</f>
        <v>SIN DATOS</v>
      </c>
      <c r="AB63" s="7" t="str">
        <f t="shared" ref="AB63:AB64" si="92">IF(AND(Y63="FUERTE",Z63="FUERTE"),"NO",IF(AND(Y63="FUERTE",Z63="MODERADO"),"SI",IF(AND(Y63="FUERTE",Z63="DÉBIL"),"SI",IF(AND(Y63="MODERADO",Z63="FUERTE"),"SI",IF(AND(Y63="MODERADO",Z63="MODERADO"),"SI",IF(AND(Y63="MODERADO",Z63="DÉBIL"),"SI",IF(AND(Y63="DÉBIL",Z63="FUERTE"),"SI",IF(AND(Y63="DÉBIL",Z63="MODERADO"),"SI",IF(AND(Y63="DÉBIL",Z63="DÉBIL"),"SI","SIN DATOS")))))))))</f>
        <v>SIN DATOS</v>
      </c>
      <c r="AC63" s="7"/>
      <c r="AD63" s="7"/>
      <c r="AE63" s="7">
        <f t="shared" ref="AE63:AE64" si="93">IF(AND(AB63="NO",AA63="FUERTE",AC63="DIRECTAMENTE",AD63="DIRECTAMENTE"),K63-2,IF(AND(AB63="NO",AA63="FUERTE",AC63="DIRECTAMENTE",AD63="INDIRECTAMENTE"),K63-2,IF(AND(AB63="NO",AA63="FUERTE",AC63="DIRECTAMENTE",AD63="NO DISMINUYE"),K63-2,IF(AND(AB63="NO",AA63="FUERTE",AC63="NO DISMINUYE",AD63="DIRECTAMENTE"),K63,IF(AND(AB63="NO",AA63="MODERADO",AC63="DIRECTAMENTE",AD63="DIRECTAMENTE"),K63-1,IF(AND(AB63="NO",AA63="MODERADO",AC63="DIRECTAMENTE",AD63="INDIRECTAMENTE"),K63-1,IF(AND(AB63="NO",AA63="MODERADO",AC63="DIRECTAMENTE",AD63="NO DISMINUYE"),K63-1,IF(AND(AB63="NO",AA63="MODERADO",AC63="NO DISMINUYE",AD63="DIRECTAMENTE"),K63,K63))))))))</f>
        <v>2</v>
      </c>
      <c r="AF63" s="7">
        <f t="shared" ref="AF63:AF64" si="94">IF(AND(AB63="NO",AA63="FUERTE",AC63="DIRECTAMENTE",AD63="DIRECTAMENTE"),L63-2,IF(AND(AB63="NO",AA63="FUERTE",AC63="DIRECTAMENTE",AD63="INDIRECTAMENTE"),L63-1,IF(AND(AB63="NO",AA63="FUERTE",AC63="DIRECTAMENTE",AD63="NO DISMINUYE"),L63,IF(AND(AB63="NO",AA63="FUERTE",AC63="NO DISMINUYE",AD63="DIRECTAMENTE"),L63-2,IF(AND(AB63="NO",AA63="MODERADO",AC63="DIRECTAMENTE",AD63="DIRECTAMENTE"),L63-1,IF(AND(AB63="NO",AA63="MODERADO",AC63="DIRECTAMENTE",AD63="INDIRECTAMENTE"),L63,IF(AND(AB63="NO",AA63="MODERADO",AC63="DIRECTAMENTE",AD63="NO DISMINUYE"),L63,IF(AND(AB63="NO",AA63="MODERADO",AC63="NO DISMINUYE",AD63="DIRECTAMENTE"),L63-1,L63))))))))</f>
        <v>4</v>
      </c>
      <c r="AG63" s="11">
        <f t="shared" si="80"/>
        <v>8</v>
      </c>
      <c r="AH63" s="6" t="str">
        <f t="shared" si="81"/>
        <v>ALTA</v>
      </c>
      <c r="AI63" s="7" t="s">
        <v>756</v>
      </c>
      <c r="AJ63" s="12" t="s">
        <v>780</v>
      </c>
      <c r="AK63" s="15" t="s">
        <v>758</v>
      </c>
      <c r="AL63" s="12" t="s">
        <v>781</v>
      </c>
      <c r="AM63" s="12" t="s">
        <v>760</v>
      </c>
    </row>
    <row r="64" spans="1:39" ht="210" x14ac:dyDescent="0.2">
      <c r="A64" s="234"/>
      <c r="B64" s="235"/>
      <c r="C64" s="238"/>
      <c r="D64" s="230"/>
      <c r="E64" s="230"/>
      <c r="F64" s="8" t="s">
        <v>61</v>
      </c>
      <c r="G64" s="9" t="s">
        <v>135</v>
      </c>
      <c r="H64" s="10" t="s">
        <v>761</v>
      </c>
      <c r="I64" s="69" t="s">
        <v>782</v>
      </c>
      <c r="J64" s="10" t="s">
        <v>783</v>
      </c>
      <c r="K64" s="11">
        <v>2</v>
      </c>
      <c r="L64" s="11">
        <v>4</v>
      </c>
      <c r="M64" s="11">
        <f t="shared" si="87"/>
        <v>8</v>
      </c>
      <c r="N64" s="6" t="str">
        <f t="shared" si="88"/>
        <v>ALTA</v>
      </c>
      <c r="O64" s="12" t="s">
        <v>784</v>
      </c>
      <c r="P64" s="13" t="s">
        <v>241</v>
      </c>
      <c r="Q64" s="14"/>
      <c r="R64" s="13"/>
      <c r="S64" s="13"/>
      <c r="T64" s="13"/>
      <c r="U64" s="13"/>
      <c r="V64" s="13"/>
      <c r="W64" s="13"/>
      <c r="X64" s="7">
        <f t="shared" si="89"/>
        <v>0</v>
      </c>
      <c r="Y64" s="7" t="str">
        <f t="shared" si="90"/>
        <v>DÉBIL</v>
      </c>
      <c r="Z64" s="7"/>
      <c r="AA64" s="7" t="str">
        <f t="shared" si="91"/>
        <v>SIN DATOS</v>
      </c>
      <c r="AB64" s="7" t="str">
        <f t="shared" si="92"/>
        <v>SIN DATOS</v>
      </c>
      <c r="AC64" s="7"/>
      <c r="AD64" s="7"/>
      <c r="AE64" s="7">
        <f t="shared" si="93"/>
        <v>2</v>
      </c>
      <c r="AF64" s="7">
        <f t="shared" si="94"/>
        <v>4</v>
      </c>
      <c r="AG64" s="11">
        <f t="shared" si="80"/>
        <v>8</v>
      </c>
      <c r="AH64" s="6" t="str">
        <f t="shared" si="81"/>
        <v>ALTA</v>
      </c>
      <c r="AI64" s="7" t="s">
        <v>785</v>
      </c>
      <c r="AJ64" s="12" t="s">
        <v>766</v>
      </c>
      <c r="AK64" s="15" t="s">
        <v>425</v>
      </c>
      <c r="AL64" s="12" t="s">
        <v>781</v>
      </c>
      <c r="AM64" s="12" t="s">
        <v>767</v>
      </c>
    </row>
    <row r="65" spans="1:39" ht="225" x14ac:dyDescent="0.2">
      <c r="A65" s="234"/>
      <c r="B65" s="233" t="s">
        <v>930</v>
      </c>
      <c r="C65" s="236" t="s">
        <v>786</v>
      </c>
      <c r="D65" s="229" t="s">
        <v>787</v>
      </c>
      <c r="E65" s="229" t="s">
        <v>788</v>
      </c>
      <c r="F65" s="8" t="s">
        <v>61</v>
      </c>
      <c r="G65" s="9" t="s">
        <v>232</v>
      </c>
      <c r="H65" s="10" t="s">
        <v>789</v>
      </c>
      <c r="I65" s="69" t="s">
        <v>790</v>
      </c>
      <c r="J65" s="10" t="s">
        <v>791</v>
      </c>
      <c r="K65" s="11">
        <v>2</v>
      </c>
      <c r="L65" s="11">
        <v>5</v>
      </c>
      <c r="M65" s="11">
        <f t="shared" ref="M65:M70" si="95">+L65*K65</f>
        <v>10</v>
      </c>
      <c r="N65" s="6" t="str">
        <f t="shared" ref="N65:N70" si="96">IF(M65&lt;=3,"BAJA",IF(AND(M65&gt;=4,M65&lt;=6),"MODERADA",IF(AND(M65&gt;=8,M65&lt;=12),"ALTA",IF(AND(M65&gt;=15),"EXTREMA"))))</f>
        <v>ALTA</v>
      </c>
      <c r="O65" s="12" t="s">
        <v>792</v>
      </c>
      <c r="P65" s="13" t="s">
        <v>241</v>
      </c>
      <c r="Q65" s="14"/>
      <c r="R65" s="13"/>
      <c r="S65" s="13"/>
      <c r="T65" s="13"/>
      <c r="U65" s="13"/>
      <c r="V65" s="13"/>
      <c r="W65" s="13"/>
      <c r="X65" s="7">
        <f t="shared" si="89"/>
        <v>0</v>
      </c>
      <c r="Y65" s="7" t="str">
        <f>IF(X65&lt;=85,"DÉBIL",IF(AND(X65&gt;=86,X65&lt;=95),"MODERADO",IF(AND(X65&gt;=96),"FUERTE")))</f>
        <v>DÉBIL</v>
      </c>
      <c r="Z65" s="7"/>
      <c r="AA65" s="7" t="str">
        <f>IF(AND(Y65="FUERTE",Z65="FUERTE"),"FUERTE",IF(AND(Y65="FUERTE",Z65="MODERADO"),"MODERADO",IF(AND(Y65="FUERTE",Z65="DÉBIL"),"DÉBIL",IF(AND(Y65="MODERADO",Z65="FUERTE"),"MODERADO",IF(AND(Y65="MODERADO",Z65="MODERADO"),"MODERADO",IF(AND(Y65="MODERADO",Z65="DÉBIL"),"DÉBIL",IF(AND(Y65="DÉBIL",Z65="FUERTE"),"DÉBIL",IF(AND(Y65="DÉBIL",Z65="MODERADO"),"DÉBIL",IF(AND(Y65="DÉBIL",Z65="DÉBIL"),"DÉBIL","SIN DATOS")))))))))</f>
        <v>SIN DATOS</v>
      </c>
      <c r="AB65" s="7" t="str">
        <f>IF(AND(Y65="FUERTE",Z65="FUERTE"),"NO",IF(AND(Y65="FUERTE",Z65="MODERADO"),"SI",IF(AND(Y65="FUERTE",Z65="DÉBIL"),"SI",IF(AND(Y65="MODERADO",Z65="FUERTE"),"SI",IF(AND(Y65="MODERADO",Z65="MODERADO"),"SI",IF(AND(Y65="MODERADO",Z65="DÉBIL"),"SI",IF(AND(Y65="DÉBIL",Z65="FUERTE"),"SI",IF(AND(Y65="DÉBIL",Z65="MODERADO"),"SI",IF(AND(Y65="DÉBIL",Z65="DÉBIL"),"SI","SIN DATOS")))))))))</f>
        <v>SIN DATOS</v>
      </c>
      <c r="AC65" s="7"/>
      <c r="AD65" s="7"/>
      <c r="AE65" s="7">
        <f>IF(AND(AB65="NO",AA65="FUERTE",AC65="DIRECTAMENTE",AD65="DIRECTAMENTE"),K65-2,IF(AND(AB65="NO",AA65="FUERTE",AC65="DIRECTAMENTE",AD65="INDIRECTAMENTE"),K65-2,IF(AND(AB65="NO",AA65="FUERTE",AC65="DIRECTAMENTE",AD65="NO DISMINUYE"),K65-2,IF(AND(AB65="NO",AA65="FUERTE",AC65="NO DISMINUYE",AD65="DIRECTAMENTE"),K65,IF(AND(AB65="NO",AA65="MODERADO",AC65="DIRECTAMENTE",AD65="DIRECTAMENTE"),K65-1,IF(AND(AB65="NO",AA65="MODERADO",AC65="DIRECTAMENTE",AD65="INDIRECTAMENTE"),K65-1,IF(AND(AB65="NO",AA65="MODERADO",AC65="DIRECTAMENTE",AD65="NO DISMINUYE"),K65-1,IF(AND(AB65="NO",AA65="MODERADO",AC65="NO DISMINUYE",AD65="DIRECTAMENTE"),K65,K65))))))))</f>
        <v>2</v>
      </c>
      <c r="AF65" s="7">
        <f>IF(AND(AB65="NO",AA65="FUERTE",AC65="DIRECTAMENTE",AD65="DIRECTAMENTE"),L65-2,IF(AND(AB65="NO",AA65="FUERTE",AC65="DIRECTAMENTE",AD65="INDIRECTAMENTE"),L65-1,IF(AND(AB65="NO",AA65="FUERTE",AC65="DIRECTAMENTE",AD65="NO DISMINUYE"),L65,IF(AND(AB65="NO",AA65="FUERTE",AC65="NO DISMINUYE",AD65="DIRECTAMENTE"),L65-2,IF(AND(AB65="NO",AA65="MODERADO",AC65="DIRECTAMENTE",AD65="DIRECTAMENTE"),L65-1,IF(AND(AB65="NO",AA65="MODERADO",AC65="DIRECTAMENTE",AD65="INDIRECTAMENTE"),L65,IF(AND(AB65="NO",AA65="MODERADO",AC65="DIRECTAMENTE",AD65="NO DISMINUYE"),L65,IF(AND(AB65="NO",AA65="MODERADO",AC65="NO DISMINUYE",AD65="DIRECTAMENTE"),L65-1,L65))))))))</f>
        <v>5</v>
      </c>
      <c r="AG65" s="11">
        <f t="shared" si="80"/>
        <v>10</v>
      </c>
      <c r="AH65" s="6" t="str">
        <f t="shared" si="81"/>
        <v>ALTA</v>
      </c>
      <c r="AI65" s="7" t="s">
        <v>793</v>
      </c>
      <c r="AJ65" s="12" t="s">
        <v>794</v>
      </c>
      <c r="AK65" s="15" t="s">
        <v>795</v>
      </c>
      <c r="AL65" s="12" t="s">
        <v>796</v>
      </c>
      <c r="AM65" s="12" t="s">
        <v>793</v>
      </c>
    </row>
    <row r="66" spans="1:39" ht="225" x14ac:dyDescent="0.2">
      <c r="A66" s="234"/>
      <c r="B66" s="234"/>
      <c r="C66" s="237"/>
      <c r="D66" s="239"/>
      <c r="E66" s="239"/>
      <c r="F66" s="8" t="s">
        <v>61</v>
      </c>
      <c r="G66" s="9" t="s">
        <v>135</v>
      </c>
      <c r="H66" s="10" t="s">
        <v>797</v>
      </c>
      <c r="I66" s="69" t="s">
        <v>798</v>
      </c>
      <c r="J66" s="10" t="s">
        <v>799</v>
      </c>
      <c r="K66" s="11">
        <v>2</v>
      </c>
      <c r="L66" s="11">
        <v>4</v>
      </c>
      <c r="M66" s="11">
        <f t="shared" si="95"/>
        <v>8</v>
      </c>
      <c r="N66" s="6" t="str">
        <f t="shared" si="96"/>
        <v>ALTA</v>
      </c>
      <c r="O66" s="12" t="s">
        <v>800</v>
      </c>
      <c r="P66" s="13" t="s">
        <v>241</v>
      </c>
      <c r="Q66" s="14"/>
      <c r="R66" s="13"/>
      <c r="S66" s="13"/>
      <c r="T66" s="13"/>
      <c r="U66" s="13"/>
      <c r="V66" s="13"/>
      <c r="W66" s="13"/>
      <c r="X66" s="7">
        <f t="shared" si="89"/>
        <v>0</v>
      </c>
      <c r="Y66" s="7" t="str">
        <f t="shared" ref="Y66" si="97">IF(X66&lt;=85,"DÉBIL",IF(AND(X66&gt;=86,X66&lt;=95),"MODERADO",IF(AND(X66&gt;=96),"FUERTE")))</f>
        <v>DÉBIL</v>
      </c>
      <c r="Z66" s="7"/>
      <c r="AA66" s="7" t="str">
        <f t="shared" ref="AA66" si="98">IF(AND(Y66="FUERTE",Z66="FUERTE"),"FUERTE",IF(AND(Y66="FUERTE",Z66="MODERADO"),"MODERADO",IF(AND(Y66="FUERTE",Z66="DÉBIL"),"DÉBIL",IF(AND(Y66="MODERADO",Z66="FUERTE"),"MODERADO",IF(AND(Y66="MODERADO",Z66="MODERADO"),"MODERADO",IF(AND(Y66="MODERADO",Z66="DÉBIL"),"DÉBIL",IF(AND(Y66="DÉBIL",Z66="FUERTE"),"DÉBIL",IF(AND(Y66="DÉBIL",Z66="MODERADO"),"DÉBIL",IF(AND(Y66="DÉBIL",Z66="DÉBIL"),"DÉBIL","SIN DATOS")))))))))</f>
        <v>SIN DATOS</v>
      </c>
      <c r="AB66" s="7" t="str">
        <f t="shared" ref="AB66" si="99">IF(AND(Y66="FUERTE",Z66="FUERTE"),"NO",IF(AND(Y66="FUERTE",Z66="MODERADO"),"SI",IF(AND(Y66="FUERTE",Z66="DÉBIL"),"SI",IF(AND(Y66="MODERADO",Z66="FUERTE"),"SI",IF(AND(Y66="MODERADO",Z66="MODERADO"),"SI",IF(AND(Y66="MODERADO",Z66="DÉBIL"),"SI",IF(AND(Y66="DÉBIL",Z66="FUERTE"),"SI",IF(AND(Y66="DÉBIL",Z66="MODERADO"),"SI",IF(AND(Y66="DÉBIL",Z66="DÉBIL"),"SI","SIN DATOS")))))))))</f>
        <v>SIN DATOS</v>
      </c>
      <c r="AC66" s="7"/>
      <c r="AD66" s="7"/>
      <c r="AE66" s="7">
        <f t="shared" ref="AE66" si="100">IF(AND(AB66="NO",AA66="FUERTE",AC66="DIRECTAMENTE",AD66="DIRECTAMENTE"),K66-2,IF(AND(AB66="NO",AA66="FUERTE",AC66="DIRECTAMENTE",AD66="INDIRECTAMENTE"),K66-2,IF(AND(AB66="NO",AA66="FUERTE",AC66="DIRECTAMENTE",AD66="NO DISMINUYE"),K66-2,IF(AND(AB66="NO",AA66="FUERTE",AC66="NO DISMINUYE",AD66="DIRECTAMENTE"),K66,IF(AND(AB66="NO",AA66="MODERADO",AC66="DIRECTAMENTE",AD66="DIRECTAMENTE"),K66-1,IF(AND(AB66="NO",AA66="MODERADO",AC66="DIRECTAMENTE",AD66="INDIRECTAMENTE"),K66-1,IF(AND(AB66="NO",AA66="MODERADO",AC66="DIRECTAMENTE",AD66="NO DISMINUYE"),K66-1,IF(AND(AB66="NO",AA66="MODERADO",AC66="NO DISMINUYE",AD66="DIRECTAMENTE"),K66,K66))))))))</f>
        <v>2</v>
      </c>
      <c r="AF66" s="7">
        <f t="shared" ref="AF66" si="101">IF(AND(AB66="NO",AA66="FUERTE",AC66="DIRECTAMENTE",AD66="DIRECTAMENTE"),L66-2,IF(AND(AB66="NO",AA66="FUERTE",AC66="DIRECTAMENTE",AD66="INDIRECTAMENTE"),L66-1,IF(AND(AB66="NO",AA66="FUERTE",AC66="DIRECTAMENTE",AD66="NO DISMINUYE"),L66,IF(AND(AB66="NO",AA66="FUERTE",AC66="NO DISMINUYE",AD66="DIRECTAMENTE"),L66-2,IF(AND(AB66="NO",AA66="MODERADO",AC66="DIRECTAMENTE",AD66="DIRECTAMENTE"),L66-1,IF(AND(AB66="NO",AA66="MODERADO",AC66="DIRECTAMENTE",AD66="INDIRECTAMENTE"),L66,IF(AND(AB66="NO",AA66="MODERADO",AC66="DIRECTAMENTE",AD66="NO DISMINUYE"),L66,IF(AND(AB66="NO",AA66="MODERADO",AC66="NO DISMINUYE",AD66="DIRECTAMENTE"),L66-1,L66))))))))</f>
        <v>4</v>
      </c>
      <c r="AG66" s="11">
        <f t="shared" si="80"/>
        <v>8</v>
      </c>
      <c r="AH66" s="6" t="str">
        <f t="shared" si="81"/>
        <v>ALTA</v>
      </c>
      <c r="AI66" s="7" t="s">
        <v>801</v>
      </c>
      <c r="AJ66" s="12" t="s">
        <v>802</v>
      </c>
      <c r="AK66" s="15" t="s">
        <v>795</v>
      </c>
      <c r="AL66" s="12" t="s">
        <v>803</v>
      </c>
      <c r="AM66" s="12" t="s">
        <v>793</v>
      </c>
    </row>
    <row r="67" spans="1:39" ht="345" x14ac:dyDescent="0.2">
      <c r="A67" s="234"/>
      <c r="B67" s="233" t="s">
        <v>804</v>
      </c>
      <c r="C67" s="236" t="s">
        <v>805</v>
      </c>
      <c r="D67" s="229" t="s">
        <v>806</v>
      </c>
      <c r="E67" s="229" t="s">
        <v>807</v>
      </c>
      <c r="F67" s="8" t="s">
        <v>61</v>
      </c>
      <c r="G67" s="9" t="s">
        <v>232</v>
      </c>
      <c r="H67" s="10" t="s">
        <v>808</v>
      </c>
      <c r="I67" s="69" t="s">
        <v>809</v>
      </c>
      <c r="J67" s="10" t="s">
        <v>810</v>
      </c>
      <c r="K67" s="11">
        <v>2</v>
      </c>
      <c r="L67" s="11">
        <v>4</v>
      </c>
      <c r="M67" s="11">
        <f t="shared" si="95"/>
        <v>8</v>
      </c>
      <c r="N67" s="6" t="str">
        <f t="shared" si="96"/>
        <v>ALTA</v>
      </c>
      <c r="O67" s="12" t="s">
        <v>811</v>
      </c>
      <c r="P67" s="13" t="s">
        <v>241</v>
      </c>
      <c r="Q67" s="14"/>
      <c r="R67" s="13"/>
      <c r="S67" s="13"/>
      <c r="T67" s="13"/>
      <c r="U67" s="13"/>
      <c r="V67" s="13"/>
      <c r="W67" s="13"/>
      <c r="X67" s="7">
        <f t="shared" si="89"/>
        <v>0</v>
      </c>
      <c r="Y67" s="7" t="str">
        <f>IF(X67&lt;=85,"DÉBIL",IF(AND(X67&gt;=86,X67&lt;=95),"MODERADO",IF(AND(X67&gt;=96),"FUERTE")))</f>
        <v>DÉBIL</v>
      </c>
      <c r="Z67" s="7"/>
      <c r="AA67" s="7" t="str">
        <f>IF(AND(Y67="FUERTE",Z67="FUERTE"),"FUERTE",IF(AND(Y67="FUERTE",Z67="MODERADO"),"MODERADO",IF(AND(Y67="FUERTE",Z67="DÉBIL"),"DÉBIL",IF(AND(Y67="MODERADO",Z67="FUERTE"),"MODERADO",IF(AND(Y67="MODERADO",Z67="MODERADO"),"MODERADO",IF(AND(Y67="MODERADO",Z67="DÉBIL"),"DÉBIL",IF(AND(Y67="DÉBIL",Z67="FUERTE"),"DÉBIL",IF(AND(Y67="DÉBIL",Z67="MODERADO"),"DÉBIL",IF(AND(Y67="DÉBIL",Z67="DÉBIL"),"DÉBIL","SIN DATOS")))))))))</f>
        <v>SIN DATOS</v>
      </c>
      <c r="AB67" s="7" t="str">
        <f>IF(AND(Y67="FUERTE",Z67="FUERTE"),"NO",IF(AND(Y67="FUERTE",Z67="MODERADO"),"SI",IF(AND(Y67="FUERTE",Z67="DÉBIL"),"SI",IF(AND(Y67="MODERADO",Z67="FUERTE"),"SI",IF(AND(Y67="MODERADO",Z67="MODERADO"),"SI",IF(AND(Y67="MODERADO",Z67="DÉBIL"),"SI",IF(AND(Y67="DÉBIL",Z67="FUERTE"),"SI",IF(AND(Y67="DÉBIL",Z67="MODERADO"),"SI",IF(AND(Y67="DÉBIL",Z67="DÉBIL"),"SI","SIN DATOS")))))))))</f>
        <v>SIN DATOS</v>
      </c>
      <c r="AC67" s="7"/>
      <c r="AD67" s="7"/>
      <c r="AE67" s="7">
        <f>IF(AND(AB67="NO",AA67="FUERTE",AC67="DIRECTAMENTE",AD67="DIRECTAMENTE"),K67-2,IF(AND(AB67="NO",AA67="FUERTE",AC67="DIRECTAMENTE",AD67="INDIRECTAMENTE"),K67-2,IF(AND(AB67="NO",AA67="FUERTE",AC67="DIRECTAMENTE",AD67="NO DISMINUYE"),K67-2,IF(AND(AB67="NO",AA67="FUERTE",AC67="NO DISMINUYE",AD67="DIRECTAMENTE"),K67,IF(AND(AB67="NO",AA67="MODERADO",AC67="DIRECTAMENTE",AD67="DIRECTAMENTE"),K67-1,IF(AND(AB67="NO",AA67="MODERADO",AC67="DIRECTAMENTE",AD67="INDIRECTAMENTE"),K67-1,IF(AND(AB67="NO",AA67="MODERADO",AC67="DIRECTAMENTE",AD67="NO DISMINUYE"),K67-1,IF(AND(AB67="NO",AA67="MODERADO",AC67="NO DISMINUYE",AD67="DIRECTAMENTE"),K67,K67))))))))</f>
        <v>2</v>
      </c>
      <c r="AF67" s="7">
        <f>IF(AND(AB67="NO",AA67="FUERTE",AC67="DIRECTAMENTE",AD67="DIRECTAMENTE"),L67-2,IF(AND(AB67="NO",AA67="FUERTE",AC67="DIRECTAMENTE",AD67="INDIRECTAMENTE"),L67-1,IF(AND(AB67="NO",AA67="FUERTE",AC67="DIRECTAMENTE",AD67="NO DISMINUYE"),L67,IF(AND(AB67="NO",AA67="FUERTE",AC67="NO DISMINUYE",AD67="DIRECTAMENTE"),L67-2,IF(AND(AB67="NO",AA67="MODERADO",AC67="DIRECTAMENTE",AD67="DIRECTAMENTE"),L67-1,IF(AND(AB67="NO",AA67="MODERADO",AC67="DIRECTAMENTE",AD67="INDIRECTAMENTE"),L67,IF(AND(AB67="NO",AA67="MODERADO",AC67="DIRECTAMENTE",AD67="NO DISMINUYE"),L67,IF(AND(AB67="NO",AA67="MODERADO",AC67="NO DISMINUYE",AD67="DIRECTAMENTE"),L67-1,L67))))))))</f>
        <v>4</v>
      </c>
      <c r="AG67" s="11">
        <f t="shared" si="80"/>
        <v>8</v>
      </c>
      <c r="AH67" s="6" t="str">
        <f t="shared" si="81"/>
        <v>ALTA</v>
      </c>
      <c r="AI67" s="7" t="s">
        <v>812</v>
      </c>
      <c r="AJ67" s="12" t="s">
        <v>813</v>
      </c>
      <c r="AK67" s="15" t="s">
        <v>425</v>
      </c>
      <c r="AL67" s="12" t="s">
        <v>814</v>
      </c>
      <c r="AM67" s="12" t="s">
        <v>815</v>
      </c>
    </row>
    <row r="68" spans="1:39" ht="285" x14ac:dyDescent="0.2">
      <c r="A68" s="234"/>
      <c r="B68" s="234"/>
      <c r="C68" s="237"/>
      <c r="D68" s="239"/>
      <c r="E68" s="239"/>
      <c r="F68" s="8" t="s">
        <v>61</v>
      </c>
      <c r="G68" s="9" t="s">
        <v>135</v>
      </c>
      <c r="H68" s="10" t="s">
        <v>816</v>
      </c>
      <c r="I68" s="69" t="s">
        <v>817</v>
      </c>
      <c r="J68" s="10" t="s">
        <v>818</v>
      </c>
      <c r="K68" s="11">
        <v>2</v>
      </c>
      <c r="L68" s="11">
        <v>4</v>
      </c>
      <c r="M68" s="11">
        <f t="shared" si="95"/>
        <v>8</v>
      </c>
      <c r="N68" s="6" t="str">
        <f t="shared" si="96"/>
        <v>ALTA</v>
      </c>
      <c r="O68" s="12" t="s">
        <v>819</v>
      </c>
      <c r="P68" s="13" t="s">
        <v>241</v>
      </c>
      <c r="Q68" s="14"/>
      <c r="R68" s="13"/>
      <c r="S68" s="13"/>
      <c r="T68" s="13"/>
      <c r="U68" s="13"/>
      <c r="V68" s="13"/>
      <c r="W68" s="13"/>
      <c r="X68" s="7">
        <f t="shared" si="89"/>
        <v>0</v>
      </c>
      <c r="Y68" s="7" t="str">
        <f t="shared" ref="Y68:Y69" si="102">IF(X68&lt;=85,"DÉBIL",IF(AND(X68&gt;=86,X68&lt;=95),"MODERADO",IF(AND(X68&gt;=96),"FUERTE")))</f>
        <v>DÉBIL</v>
      </c>
      <c r="Z68" s="7"/>
      <c r="AA68" s="7" t="str">
        <f t="shared" ref="AA68:AA69" si="103">IF(AND(Y68="FUERTE",Z68="FUERTE"),"FUERTE",IF(AND(Y68="FUERTE",Z68="MODERADO"),"MODERADO",IF(AND(Y68="FUERTE",Z68="DÉBIL"),"DÉBIL",IF(AND(Y68="MODERADO",Z68="FUERTE"),"MODERADO",IF(AND(Y68="MODERADO",Z68="MODERADO"),"MODERADO",IF(AND(Y68="MODERADO",Z68="DÉBIL"),"DÉBIL",IF(AND(Y68="DÉBIL",Z68="FUERTE"),"DÉBIL",IF(AND(Y68="DÉBIL",Z68="MODERADO"),"DÉBIL",IF(AND(Y68="DÉBIL",Z68="DÉBIL"),"DÉBIL","SIN DATOS")))))))))</f>
        <v>SIN DATOS</v>
      </c>
      <c r="AB68" s="7" t="str">
        <f t="shared" ref="AB68:AB69" si="104">IF(AND(Y68="FUERTE",Z68="FUERTE"),"NO",IF(AND(Y68="FUERTE",Z68="MODERADO"),"SI",IF(AND(Y68="FUERTE",Z68="DÉBIL"),"SI",IF(AND(Y68="MODERADO",Z68="FUERTE"),"SI",IF(AND(Y68="MODERADO",Z68="MODERADO"),"SI",IF(AND(Y68="MODERADO",Z68="DÉBIL"),"SI",IF(AND(Y68="DÉBIL",Z68="FUERTE"),"SI",IF(AND(Y68="DÉBIL",Z68="MODERADO"),"SI",IF(AND(Y68="DÉBIL",Z68="DÉBIL"),"SI","SIN DATOS")))))))))</f>
        <v>SIN DATOS</v>
      </c>
      <c r="AC68" s="7"/>
      <c r="AD68" s="7"/>
      <c r="AE68" s="7">
        <f t="shared" ref="AE68:AE69" si="105">IF(AND(AB68="NO",AA68="FUERTE",AC68="DIRECTAMENTE",AD68="DIRECTAMENTE"),K68-2,IF(AND(AB68="NO",AA68="FUERTE",AC68="DIRECTAMENTE",AD68="INDIRECTAMENTE"),K68-2,IF(AND(AB68="NO",AA68="FUERTE",AC68="DIRECTAMENTE",AD68="NO DISMINUYE"),K68-2,IF(AND(AB68="NO",AA68="FUERTE",AC68="NO DISMINUYE",AD68="DIRECTAMENTE"),K68,IF(AND(AB68="NO",AA68="MODERADO",AC68="DIRECTAMENTE",AD68="DIRECTAMENTE"),K68-1,IF(AND(AB68="NO",AA68="MODERADO",AC68="DIRECTAMENTE",AD68="INDIRECTAMENTE"),K68-1,IF(AND(AB68="NO",AA68="MODERADO",AC68="DIRECTAMENTE",AD68="NO DISMINUYE"),K68-1,IF(AND(AB68="NO",AA68="MODERADO",AC68="NO DISMINUYE",AD68="DIRECTAMENTE"),K68,K68))))))))</f>
        <v>2</v>
      </c>
      <c r="AF68" s="7">
        <f t="shared" ref="AF68:AF69" si="106">IF(AND(AB68="NO",AA68="FUERTE",AC68="DIRECTAMENTE",AD68="DIRECTAMENTE"),L68-2,IF(AND(AB68="NO",AA68="FUERTE",AC68="DIRECTAMENTE",AD68="INDIRECTAMENTE"),L68-1,IF(AND(AB68="NO",AA68="FUERTE",AC68="DIRECTAMENTE",AD68="NO DISMINUYE"),L68,IF(AND(AB68="NO",AA68="FUERTE",AC68="NO DISMINUYE",AD68="DIRECTAMENTE"),L68-2,IF(AND(AB68="NO",AA68="MODERADO",AC68="DIRECTAMENTE",AD68="DIRECTAMENTE"),L68-1,IF(AND(AB68="NO",AA68="MODERADO",AC68="DIRECTAMENTE",AD68="INDIRECTAMENTE"),L68,IF(AND(AB68="NO",AA68="MODERADO",AC68="DIRECTAMENTE",AD68="NO DISMINUYE"),L68,IF(AND(AB68="NO",AA68="MODERADO",AC68="NO DISMINUYE",AD68="DIRECTAMENTE"),L68-1,L68))))))))</f>
        <v>4</v>
      </c>
      <c r="AG68" s="11">
        <f t="shared" si="80"/>
        <v>8</v>
      </c>
      <c r="AH68" s="6" t="str">
        <f t="shared" si="81"/>
        <v>ALTA</v>
      </c>
      <c r="AI68" s="7" t="s">
        <v>820</v>
      </c>
      <c r="AJ68" s="12" t="s">
        <v>821</v>
      </c>
      <c r="AK68" s="15" t="s">
        <v>425</v>
      </c>
      <c r="AL68" s="12" t="s">
        <v>432</v>
      </c>
      <c r="AM68" s="12" t="s">
        <v>815</v>
      </c>
    </row>
    <row r="69" spans="1:39" ht="240" x14ac:dyDescent="0.2">
      <c r="A69" s="234"/>
      <c r="B69" s="235"/>
      <c r="C69" s="238"/>
      <c r="D69" s="230"/>
      <c r="E69" s="230"/>
      <c r="F69" s="74" t="s">
        <v>61</v>
      </c>
      <c r="G69" s="73" t="s">
        <v>62</v>
      </c>
      <c r="H69" s="10" t="s">
        <v>822</v>
      </c>
      <c r="I69" s="69" t="s">
        <v>823</v>
      </c>
      <c r="J69" s="10" t="s">
        <v>818</v>
      </c>
      <c r="K69" s="11">
        <v>2</v>
      </c>
      <c r="L69" s="11">
        <v>4</v>
      </c>
      <c r="M69" s="11">
        <f t="shared" si="95"/>
        <v>8</v>
      </c>
      <c r="N69" s="6" t="str">
        <f t="shared" si="96"/>
        <v>ALTA</v>
      </c>
      <c r="O69" s="12" t="s">
        <v>819</v>
      </c>
      <c r="P69" s="13" t="s">
        <v>241</v>
      </c>
      <c r="Q69" s="14"/>
      <c r="R69" s="13"/>
      <c r="S69" s="13"/>
      <c r="T69" s="13"/>
      <c r="U69" s="13"/>
      <c r="V69" s="13"/>
      <c r="W69" s="13"/>
      <c r="X69" s="7">
        <f t="shared" si="89"/>
        <v>0</v>
      </c>
      <c r="Y69" s="7" t="str">
        <f t="shared" si="102"/>
        <v>DÉBIL</v>
      </c>
      <c r="Z69" s="7"/>
      <c r="AA69" s="7" t="str">
        <f t="shared" si="103"/>
        <v>SIN DATOS</v>
      </c>
      <c r="AB69" s="7" t="str">
        <f t="shared" si="104"/>
        <v>SIN DATOS</v>
      </c>
      <c r="AC69" s="7"/>
      <c r="AD69" s="7"/>
      <c r="AE69" s="7">
        <f t="shared" si="105"/>
        <v>2</v>
      </c>
      <c r="AF69" s="7">
        <f t="shared" si="106"/>
        <v>4</v>
      </c>
      <c r="AG69" s="11">
        <f t="shared" si="80"/>
        <v>8</v>
      </c>
      <c r="AH69" s="6" t="str">
        <f t="shared" si="81"/>
        <v>ALTA</v>
      </c>
      <c r="AI69" s="7" t="s">
        <v>824</v>
      </c>
      <c r="AJ69" s="12" t="s">
        <v>825</v>
      </c>
      <c r="AK69" s="15" t="s">
        <v>369</v>
      </c>
      <c r="AL69" s="12" t="s">
        <v>826</v>
      </c>
      <c r="AM69" s="12" t="s">
        <v>827</v>
      </c>
    </row>
    <row r="70" spans="1:39" ht="180" x14ac:dyDescent="0.2">
      <c r="A70" s="234"/>
      <c r="B70" s="233" t="s">
        <v>939</v>
      </c>
      <c r="C70" s="236" t="s">
        <v>828</v>
      </c>
      <c r="D70" s="229" t="s">
        <v>829</v>
      </c>
      <c r="E70" s="229" t="s">
        <v>830</v>
      </c>
      <c r="F70" s="8" t="s">
        <v>61</v>
      </c>
      <c r="G70" s="9" t="s">
        <v>232</v>
      </c>
      <c r="H70" s="10" t="s">
        <v>831</v>
      </c>
      <c r="I70" s="69" t="s">
        <v>832</v>
      </c>
      <c r="J70" s="10" t="s">
        <v>833</v>
      </c>
      <c r="K70" s="11">
        <v>2</v>
      </c>
      <c r="L70" s="11">
        <v>4</v>
      </c>
      <c r="M70" s="11">
        <f t="shared" si="95"/>
        <v>8</v>
      </c>
      <c r="N70" s="6" t="str">
        <f t="shared" si="96"/>
        <v>ALTA</v>
      </c>
      <c r="O70" s="12" t="s">
        <v>834</v>
      </c>
      <c r="P70" s="13" t="s">
        <v>241</v>
      </c>
      <c r="Q70" s="14"/>
      <c r="R70" s="13"/>
      <c r="S70" s="13"/>
      <c r="T70" s="13"/>
      <c r="U70" s="13"/>
      <c r="V70" s="13"/>
      <c r="W70" s="13"/>
      <c r="X70" s="7">
        <f t="shared" si="89"/>
        <v>0</v>
      </c>
      <c r="Y70" s="7" t="str">
        <f>IF(X70&lt;=85,"DÉBIL",IF(AND(X70&gt;=86,X70&lt;=95),"MODERADO",IF(AND(X70&gt;=96),"FUERTE")))</f>
        <v>DÉBIL</v>
      </c>
      <c r="Z70" s="7"/>
      <c r="AA70" s="7" t="str">
        <f>IF(AND(Y70="FUERTE",Z70="FUERTE"),"FUERTE",IF(AND(Y70="FUERTE",Z70="MODERADO"),"MODERADO",IF(AND(Y70="FUERTE",Z70="DÉBIL"),"DÉBIL",IF(AND(Y70="MODERADO",Z70="FUERTE"),"MODERADO",IF(AND(Y70="MODERADO",Z70="MODERADO"),"MODERADO",IF(AND(Y70="MODERADO",Z70="DÉBIL"),"DÉBIL",IF(AND(Y70="DÉBIL",Z70="FUERTE"),"DÉBIL",IF(AND(Y70="DÉBIL",Z70="MODERADO"),"DÉBIL",IF(AND(Y70="DÉBIL",Z70="DÉBIL"),"DÉBIL","SIN DATOS")))))))))</f>
        <v>SIN DATOS</v>
      </c>
      <c r="AB70" s="7" t="str">
        <f>IF(AND(Y70="FUERTE",Z70="FUERTE"),"NO",IF(AND(Y70="FUERTE",Z70="MODERADO"),"SI",IF(AND(Y70="FUERTE",Z70="DÉBIL"),"SI",IF(AND(Y70="MODERADO",Z70="FUERTE"),"SI",IF(AND(Y70="MODERADO",Z70="MODERADO"),"SI",IF(AND(Y70="MODERADO",Z70="DÉBIL"),"SI",IF(AND(Y70="DÉBIL",Z70="FUERTE"),"SI",IF(AND(Y70="DÉBIL",Z70="MODERADO"),"SI",IF(AND(Y70="DÉBIL",Z70="DÉBIL"),"SI","SIN DATOS")))))))))</f>
        <v>SIN DATOS</v>
      </c>
      <c r="AC70" s="7"/>
      <c r="AD70" s="7"/>
      <c r="AE70" s="7">
        <f>IF(AND(AB70="NO",AA70="FUERTE",AC70="DIRECTAMENTE",AD70="DIRECTAMENTE"),K70-2,IF(AND(AB70="NO",AA70="FUERTE",AC70="DIRECTAMENTE",AD70="INDIRECTAMENTE"),K70-2,IF(AND(AB70="NO",AA70="FUERTE",AC70="DIRECTAMENTE",AD70="NO DISMINUYE"),K70-2,IF(AND(AB70="NO",AA70="FUERTE",AC70="NO DISMINUYE",AD70="DIRECTAMENTE"),K70,IF(AND(AB70="NO",AA70="MODERADO",AC70="DIRECTAMENTE",AD70="DIRECTAMENTE"),K70-1,IF(AND(AB70="NO",AA70="MODERADO",AC70="DIRECTAMENTE",AD70="INDIRECTAMENTE"),K70-1,IF(AND(AB70="NO",AA70="MODERADO",AC70="DIRECTAMENTE",AD70="NO DISMINUYE"),K70-1,IF(AND(AB70="NO",AA70="MODERADO",AC70="NO DISMINUYE",AD70="DIRECTAMENTE"),K70,K70))))))))</f>
        <v>2</v>
      </c>
      <c r="AF70" s="7">
        <f>IF(AND(AB70="NO",AA70="FUERTE",AC70="DIRECTAMENTE",AD70="DIRECTAMENTE"),L70-2,IF(AND(AB70="NO",AA70="FUERTE",AC70="DIRECTAMENTE",AD70="INDIRECTAMENTE"),L70-1,IF(AND(AB70="NO",AA70="FUERTE",AC70="DIRECTAMENTE",AD70="NO DISMINUYE"),L70,IF(AND(AB70="NO",AA70="FUERTE",AC70="NO DISMINUYE",AD70="DIRECTAMENTE"),L70-2,IF(AND(AB70="NO",AA70="MODERADO",AC70="DIRECTAMENTE",AD70="DIRECTAMENTE"),L70-1,IF(AND(AB70="NO",AA70="MODERADO",AC70="DIRECTAMENTE",AD70="INDIRECTAMENTE"),L70,IF(AND(AB70="NO",AA70="MODERADO",AC70="DIRECTAMENTE",AD70="NO DISMINUYE"),L70,IF(AND(AB70="NO",AA70="MODERADO",AC70="NO DISMINUYE",AD70="DIRECTAMENTE"),L70-1,L70))))))))</f>
        <v>4</v>
      </c>
      <c r="AG70" s="11">
        <f t="shared" si="80"/>
        <v>8</v>
      </c>
      <c r="AH70" s="6" t="str">
        <f t="shared" si="81"/>
        <v>ALTA</v>
      </c>
      <c r="AI70" s="7" t="s">
        <v>835</v>
      </c>
      <c r="AJ70" s="12" t="s">
        <v>836</v>
      </c>
      <c r="AK70" s="15" t="s">
        <v>425</v>
      </c>
      <c r="AL70" s="12" t="s">
        <v>432</v>
      </c>
      <c r="AM70" s="12" t="s">
        <v>837</v>
      </c>
    </row>
    <row r="71" spans="1:39" ht="225" x14ac:dyDescent="0.2">
      <c r="A71" s="234"/>
      <c r="B71" s="234"/>
      <c r="C71" s="237"/>
      <c r="D71" s="239"/>
      <c r="E71" s="239"/>
      <c r="F71" s="8" t="s">
        <v>61</v>
      </c>
      <c r="G71" s="9" t="s">
        <v>232</v>
      </c>
      <c r="H71" s="10" t="s">
        <v>838</v>
      </c>
      <c r="I71" s="69" t="s">
        <v>839</v>
      </c>
      <c r="J71" s="10" t="s">
        <v>840</v>
      </c>
      <c r="K71" s="11">
        <v>2</v>
      </c>
      <c r="L71" s="11">
        <v>4</v>
      </c>
      <c r="M71" s="11">
        <f t="shared" ref="M71:M73" si="107">+L71*K71</f>
        <v>8</v>
      </c>
      <c r="N71" s="6" t="str">
        <f t="shared" ref="N71:N73" si="108">IF(M71&lt;=3,"BAJA",IF(AND(M71&gt;=4,M71&lt;=6),"MODERADA",IF(AND(M71&gt;=8,M71&lt;=12),"ALTA",IF(AND(M71&gt;=15),"EXTREMA"))))</f>
        <v>ALTA</v>
      </c>
      <c r="O71" s="12" t="s">
        <v>841</v>
      </c>
      <c r="P71" s="13" t="s">
        <v>241</v>
      </c>
      <c r="Q71" s="14"/>
      <c r="R71" s="13"/>
      <c r="S71" s="13"/>
      <c r="T71" s="13"/>
      <c r="U71" s="13"/>
      <c r="V71" s="13"/>
      <c r="W71" s="13"/>
      <c r="X71" s="7">
        <f t="shared" ref="X71:X73" si="109">SUM(Q71:W71)</f>
        <v>0</v>
      </c>
      <c r="Y71" s="7" t="str">
        <f t="shared" ref="Y71:Y75" si="110">IF(X71&lt;=85,"DÉBIL",IF(AND(X71&gt;=86,X71&lt;=95),"MODERADO",IF(AND(X71&gt;=96),"FUERTE")))</f>
        <v>DÉBIL</v>
      </c>
      <c r="Z71" s="7"/>
      <c r="AA71" s="7" t="str">
        <f t="shared" ref="AA71:AA75" si="111">IF(AND(Y71="FUERTE",Z71="FUERTE"),"FUERTE",IF(AND(Y71="FUERTE",Z71="MODERADO"),"MODERADO",IF(AND(Y71="FUERTE",Z71="DÉBIL"),"DÉBIL",IF(AND(Y71="MODERADO",Z71="FUERTE"),"MODERADO",IF(AND(Y71="MODERADO",Z71="MODERADO"),"MODERADO",IF(AND(Y71="MODERADO",Z71="DÉBIL"),"DÉBIL",IF(AND(Y71="DÉBIL",Z71="FUERTE"),"DÉBIL",IF(AND(Y71="DÉBIL",Z71="MODERADO"),"DÉBIL",IF(AND(Y71="DÉBIL",Z71="DÉBIL"),"DÉBIL","SIN DATOS")))))))))</f>
        <v>SIN DATOS</v>
      </c>
      <c r="AB71" s="7" t="str">
        <f t="shared" ref="AB71:AB75" si="112">IF(AND(Y71="FUERTE",Z71="FUERTE"),"NO",IF(AND(Y71="FUERTE",Z71="MODERADO"),"SI",IF(AND(Y71="FUERTE",Z71="DÉBIL"),"SI",IF(AND(Y71="MODERADO",Z71="FUERTE"),"SI",IF(AND(Y71="MODERADO",Z71="MODERADO"),"SI",IF(AND(Y71="MODERADO",Z71="DÉBIL"),"SI",IF(AND(Y71="DÉBIL",Z71="FUERTE"),"SI",IF(AND(Y71="DÉBIL",Z71="MODERADO"),"SI",IF(AND(Y71="DÉBIL",Z71="DÉBIL"),"SI","SIN DATOS")))))))))</f>
        <v>SIN DATOS</v>
      </c>
      <c r="AC71" s="7"/>
      <c r="AD71" s="7"/>
      <c r="AE71" s="7">
        <f t="shared" ref="AE71:AE75" si="113">IF(AND(AB71="NO",AA71="FUERTE",AC71="DIRECTAMENTE",AD71="DIRECTAMENTE"),K71-2,IF(AND(AB71="NO",AA71="FUERTE",AC71="DIRECTAMENTE",AD71="INDIRECTAMENTE"),K71-2,IF(AND(AB71="NO",AA71="FUERTE",AC71="DIRECTAMENTE",AD71="NO DISMINUYE"),K71-2,IF(AND(AB71="NO",AA71="FUERTE",AC71="NO DISMINUYE",AD71="DIRECTAMENTE"),K71,IF(AND(AB71="NO",AA71="MODERADO",AC71="DIRECTAMENTE",AD71="DIRECTAMENTE"),K71-1,IF(AND(AB71="NO",AA71="MODERADO",AC71="DIRECTAMENTE",AD71="INDIRECTAMENTE"),K71-1,IF(AND(AB71="NO",AA71="MODERADO",AC71="DIRECTAMENTE",AD71="NO DISMINUYE"),K71-1,IF(AND(AB71="NO",AA71="MODERADO",AC71="NO DISMINUYE",AD71="DIRECTAMENTE"),K71,K71))))))))</f>
        <v>2</v>
      </c>
      <c r="AF71" s="7">
        <f t="shared" ref="AF71:AF75" si="114">IF(AND(AB71="NO",AA71="FUERTE",AC71="DIRECTAMENTE",AD71="DIRECTAMENTE"),L71-2,IF(AND(AB71="NO",AA71="FUERTE",AC71="DIRECTAMENTE",AD71="INDIRECTAMENTE"),L71-1,IF(AND(AB71="NO",AA71="FUERTE",AC71="DIRECTAMENTE",AD71="NO DISMINUYE"),L71,IF(AND(AB71="NO",AA71="FUERTE",AC71="NO DISMINUYE",AD71="DIRECTAMENTE"),L71-2,IF(AND(AB71="NO",AA71="MODERADO",AC71="DIRECTAMENTE",AD71="DIRECTAMENTE"),L71-1,IF(AND(AB71="NO",AA71="MODERADO",AC71="DIRECTAMENTE",AD71="INDIRECTAMENTE"),L71,IF(AND(AB71="NO",AA71="MODERADO",AC71="DIRECTAMENTE",AD71="NO DISMINUYE"),L71,IF(AND(AB71="NO",AA71="MODERADO",AC71="NO DISMINUYE",AD71="DIRECTAMENTE"),L71-1,L71))))))))</f>
        <v>4</v>
      </c>
      <c r="AG71" s="11">
        <f t="shared" ref="AG71:AG73" si="115">+(AE71*AF71)</f>
        <v>8</v>
      </c>
      <c r="AH71" s="6" t="str">
        <f t="shared" ref="AH71:AH73" si="116">IF(AG71&lt;=3,"BAJA",IF(AND(AG71&gt;=4,AG71&lt;=6),"MODERADA",IF(AND(AG71&gt;=8,AG71&lt;=12),"ALTA",IF(AND(AG71&gt;=15),"EXTREMA"))))</f>
        <v>ALTA</v>
      </c>
      <c r="AI71" s="7" t="s">
        <v>842</v>
      </c>
      <c r="AJ71" s="12" t="s">
        <v>843</v>
      </c>
      <c r="AK71" s="15" t="s">
        <v>425</v>
      </c>
      <c r="AL71" s="12" t="s">
        <v>432</v>
      </c>
      <c r="AM71" s="12" t="s">
        <v>844</v>
      </c>
    </row>
    <row r="72" spans="1:39" ht="126" x14ac:dyDescent="0.2">
      <c r="A72" s="234"/>
      <c r="B72" s="234"/>
      <c r="C72" s="237"/>
      <c r="D72" s="239"/>
      <c r="E72" s="239"/>
      <c r="F72" s="8" t="s">
        <v>61</v>
      </c>
      <c r="G72" s="9" t="s">
        <v>232</v>
      </c>
      <c r="H72" s="10" t="s">
        <v>845</v>
      </c>
      <c r="I72" s="69" t="s">
        <v>846</v>
      </c>
      <c r="J72" s="10" t="s">
        <v>847</v>
      </c>
      <c r="K72" s="11">
        <v>2</v>
      </c>
      <c r="L72" s="11">
        <v>4</v>
      </c>
      <c r="M72" s="11">
        <f t="shared" si="107"/>
        <v>8</v>
      </c>
      <c r="N72" s="6" t="str">
        <f t="shared" si="108"/>
        <v>ALTA</v>
      </c>
      <c r="O72" s="12" t="s">
        <v>848</v>
      </c>
      <c r="P72" s="13" t="s">
        <v>241</v>
      </c>
      <c r="Q72" s="14"/>
      <c r="R72" s="13"/>
      <c r="S72" s="13"/>
      <c r="T72" s="13"/>
      <c r="U72" s="13"/>
      <c r="V72" s="13"/>
      <c r="W72" s="13"/>
      <c r="X72" s="7">
        <f t="shared" si="109"/>
        <v>0</v>
      </c>
      <c r="Y72" s="7" t="str">
        <f t="shared" si="110"/>
        <v>DÉBIL</v>
      </c>
      <c r="Z72" s="7"/>
      <c r="AA72" s="7" t="str">
        <f t="shared" si="111"/>
        <v>SIN DATOS</v>
      </c>
      <c r="AB72" s="7" t="str">
        <f t="shared" si="112"/>
        <v>SIN DATOS</v>
      </c>
      <c r="AC72" s="7"/>
      <c r="AD72" s="7"/>
      <c r="AE72" s="7">
        <f t="shared" si="113"/>
        <v>2</v>
      </c>
      <c r="AF72" s="7">
        <f t="shared" si="114"/>
        <v>4</v>
      </c>
      <c r="AG72" s="11">
        <f t="shared" si="115"/>
        <v>8</v>
      </c>
      <c r="AH72" s="6" t="str">
        <f t="shared" si="116"/>
        <v>ALTA</v>
      </c>
      <c r="AI72" s="7" t="s">
        <v>849</v>
      </c>
      <c r="AJ72" s="12" t="s">
        <v>850</v>
      </c>
      <c r="AK72" s="15" t="s">
        <v>391</v>
      </c>
      <c r="AL72" s="12" t="s">
        <v>432</v>
      </c>
      <c r="AM72" s="12" t="s">
        <v>851</v>
      </c>
    </row>
    <row r="73" spans="1:39" ht="210" x14ac:dyDescent="0.2">
      <c r="A73" s="234"/>
      <c r="B73" s="234"/>
      <c r="C73" s="237"/>
      <c r="D73" s="239"/>
      <c r="E73" s="239"/>
      <c r="F73" s="8" t="s">
        <v>61</v>
      </c>
      <c r="G73" s="9" t="s">
        <v>133</v>
      </c>
      <c r="H73" s="10" t="s">
        <v>852</v>
      </c>
      <c r="I73" s="69" t="s">
        <v>853</v>
      </c>
      <c r="J73" s="10" t="s">
        <v>854</v>
      </c>
      <c r="K73" s="11">
        <v>2</v>
      </c>
      <c r="L73" s="11">
        <v>4</v>
      </c>
      <c r="M73" s="11">
        <f t="shared" si="107"/>
        <v>8</v>
      </c>
      <c r="N73" s="6" t="str">
        <f t="shared" si="108"/>
        <v>ALTA</v>
      </c>
      <c r="O73" s="12" t="s">
        <v>855</v>
      </c>
      <c r="P73" s="13" t="s">
        <v>241</v>
      </c>
      <c r="Q73" s="14"/>
      <c r="R73" s="13"/>
      <c r="S73" s="13"/>
      <c r="T73" s="13"/>
      <c r="U73" s="13"/>
      <c r="V73" s="13"/>
      <c r="W73" s="13"/>
      <c r="X73" s="7">
        <f t="shared" si="109"/>
        <v>0</v>
      </c>
      <c r="Y73" s="7" t="str">
        <f t="shared" si="110"/>
        <v>DÉBIL</v>
      </c>
      <c r="Z73" s="7"/>
      <c r="AA73" s="7" t="str">
        <f t="shared" si="111"/>
        <v>SIN DATOS</v>
      </c>
      <c r="AB73" s="7" t="str">
        <f t="shared" si="112"/>
        <v>SIN DATOS</v>
      </c>
      <c r="AC73" s="7"/>
      <c r="AD73" s="7"/>
      <c r="AE73" s="7">
        <f t="shared" si="113"/>
        <v>2</v>
      </c>
      <c r="AF73" s="7">
        <f t="shared" si="114"/>
        <v>4</v>
      </c>
      <c r="AG73" s="11">
        <f t="shared" si="115"/>
        <v>8</v>
      </c>
      <c r="AH73" s="6" t="str">
        <f t="shared" si="116"/>
        <v>ALTA</v>
      </c>
      <c r="AI73" s="7" t="s">
        <v>856</v>
      </c>
      <c r="AJ73" s="12" t="s">
        <v>857</v>
      </c>
      <c r="AK73" s="15" t="s">
        <v>425</v>
      </c>
      <c r="AL73" s="12" t="s">
        <v>432</v>
      </c>
      <c r="AM73" s="12" t="s">
        <v>858</v>
      </c>
    </row>
    <row r="74" spans="1:39" ht="330" x14ac:dyDescent="0.2">
      <c r="A74" s="234"/>
      <c r="B74" s="234"/>
      <c r="C74" s="237"/>
      <c r="D74" s="239"/>
      <c r="E74" s="239"/>
      <c r="F74" s="8" t="s">
        <v>61</v>
      </c>
      <c r="G74" s="9" t="s">
        <v>234</v>
      </c>
      <c r="H74" s="10" t="s">
        <v>859</v>
      </c>
      <c r="I74" s="69" t="s">
        <v>860</v>
      </c>
      <c r="J74" s="10" t="s">
        <v>861</v>
      </c>
      <c r="K74" s="11">
        <v>3</v>
      </c>
      <c r="L74" s="11">
        <v>4</v>
      </c>
      <c r="M74" s="11">
        <f t="shared" ref="M74:M83" si="117">+L74*K74</f>
        <v>12</v>
      </c>
      <c r="N74" s="6" t="str">
        <f t="shared" ref="N74:N83" si="118">IF(M74&lt;=3,"BAJA",IF(AND(M74&gt;=4,M74&lt;=6),"MODERADA",IF(AND(M74&gt;=8,M74&lt;=12),"ALTA",IF(AND(M74&gt;=15),"EXTREMA"))))</f>
        <v>ALTA</v>
      </c>
      <c r="O74" s="12" t="s">
        <v>862</v>
      </c>
      <c r="P74" s="13" t="s">
        <v>241</v>
      </c>
      <c r="Q74" s="14"/>
      <c r="R74" s="13"/>
      <c r="S74" s="13"/>
      <c r="T74" s="13"/>
      <c r="U74" s="13"/>
      <c r="V74" s="13"/>
      <c r="W74" s="13"/>
      <c r="X74" s="7">
        <f t="shared" ref="X74:X83" si="119">SUM(Q74:W74)</f>
        <v>0</v>
      </c>
      <c r="Y74" s="7" t="str">
        <f t="shared" si="110"/>
        <v>DÉBIL</v>
      </c>
      <c r="Z74" s="7"/>
      <c r="AA74" s="7" t="str">
        <f t="shared" si="111"/>
        <v>SIN DATOS</v>
      </c>
      <c r="AB74" s="7" t="str">
        <f t="shared" si="112"/>
        <v>SIN DATOS</v>
      </c>
      <c r="AC74" s="7"/>
      <c r="AD74" s="7"/>
      <c r="AE74" s="7">
        <f t="shared" si="113"/>
        <v>3</v>
      </c>
      <c r="AF74" s="7">
        <f t="shared" si="114"/>
        <v>4</v>
      </c>
      <c r="AG74" s="11">
        <f t="shared" ref="AG74:AG83" si="120">+(AE74*AF74)</f>
        <v>12</v>
      </c>
      <c r="AH74" s="6" t="str">
        <f t="shared" ref="AH74:AH83" si="121">IF(AG74&lt;=3,"BAJA",IF(AND(AG74&gt;=4,AG74&lt;=6),"MODERADA",IF(AND(AG74&gt;=8,AG74&lt;=12),"ALTA",IF(AND(AG74&gt;=15),"EXTREMA"))))</f>
        <v>ALTA</v>
      </c>
      <c r="AI74" s="7" t="s">
        <v>842</v>
      </c>
      <c r="AJ74" s="12" t="s">
        <v>863</v>
      </c>
      <c r="AK74" s="15" t="s">
        <v>425</v>
      </c>
      <c r="AL74" s="12" t="s">
        <v>432</v>
      </c>
      <c r="AM74" s="12" t="s">
        <v>844</v>
      </c>
    </row>
    <row r="75" spans="1:39" ht="315" x14ac:dyDescent="0.2">
      <c r="A75" s="234"/>
      <c r="B75" s="235"/>
      <c r="C75" s="238"/>
      <c r="D75" s="230"/>
      <c r="E75" s="230"/>
      <c r="F75" s="8" t="s">
        <v>61</v>
      </c>
      <c r="G75" s="9" t="s">
        <v>239</v>
      </c>
      <c r="H75" s="10" t="s">
        <v>864</v>
      </c>
      <c r="I75" s="69" t="s">
        <v>865</v>
      </c>
      <c r="J75" s="10" t="s">
        <v>866</v>
      </c>
      <c r="K75" s="11">
        <v>3</v>
      </c>
      <c r="L75" s="11">
        <v>3</v>
      </c>
      <c r="M75" s="11">
        <f t="shared" si="117"/>
        <v>9</v>
      </c>
      <c r="N75" s="6" t="str">
        <f t="shared" si="118"/>
        <v>ALTA</v>
      </c>
      <c r="O75" s="12" t="s">
        <v>867</v>
      </c>
      <c r="P75" s="13" t="s">
        <v>241</v>
      </c>
      <c r="Q75" s="14"/>
      <c r="R75" s="13"/>
      <c r="S75" s="13"/>
      <c r="T75" s="13"/>
      <c r="U75" s="13"/>
      <c r="V75" s="13"/>
      <c r="W75" s="13"/>
      <c r="X75" s="7">
        <f t="shared" si="119"/>
        <v>0</v>
      </c>
      <c r="Y75" s="7" t="str">
        <f t="shared" si="110"/>
        <v>DÉBIL</v>
      </c>
      <c r="Z75" s="7"/>
      <c r="AA75" s="7" t="str">
        <f t="shared" si="111"/>
        <v>SIN DATOS</v>
      </c>
      <c r="AB75" s="7" t="str">
        <f t="shared" si="112"/>
        <v>SIN DATOS</v>
      </c>
      <c r="AC75" s="7"/>
      <c r="AD75" s="7"/>
      <c r="AE75" s="7">
        <f t="shared" si="113"/>
        <v>3</v>
      </c>
      <c r="AF75" s="7">
        <f t="shared" si="114"/>
        <v>3</v>
      </c>
      <c r="AG75" s="11">
        <f t="shared" si="120"/>
        <v>9</v>
      </c>
      <c r="AH75" s="6" t="str">
        <f t="shared" si="121"/>
        <v>ALTA</v>
      </c>
      <c r="AI75" s="7" t="s">
        <v>849</v>
      </c>
      <c r="AJ75" s="12" t="s">
        <v>868</v>
      </c>
      <c r="AK75" s="15" t="s">
        <v>425</v>
      </c>
      <c r="AL75" s="12" t="s">
        <v>432</v>
      </c>
      <c r="AM75" s="12" t="s">
        <v>869</v>
      </c>
    </row>
    <row r="76" spans="1:39" ht="270" x14ac:dyDescent="0.2">
      <c r="A76" s="234"/>
      <c r="B76" s="233" t="s">
        <v>870</v>
      </c>
      <c r="C76" s="236" t="s">
        <v>871</v>
      </c>
      <c r="D76" s="229" t="s">
        <v>872</v>
      </c>
      <c r="E76" s="229" t="s">
        <v>873</v>
      </c>
      <c r="F76" s="8" t="s">
        <v>61</v>
      </c>
      <c r="G76" s="9" t="s">
        <v>232</v>
      </c>
      <c r="H76" s="10" t="s">
        <v>874</v>
      </c>
      <c r="I76" s="69" t="s">
        <v>875</v>
      </c>
      <c r="J76" s="10" t="s">
        <v>876</v>
      </c>
      <c r="K76" s="11">
        <v>3</v>
      </c>
      <c r="L76" s="11">
        <v>4</v>
      </c>
      <c r="M76" s="11">
        <f t="shared" si="117"/>
        <v>12</v>
      </c>
      <c r="N76" s="6" t="str">
        <f t="shared" si="118"/>
        <v>ALTA</v>
      </c>
      <c r="O76" s="12" t="s">
        <v>877</v>
      </c>
      <c r="P76" s="13" t="s">
        <v>241</v>
      </c>
      <c r="Q76" s="14"/>
      <c r="R76" s="13"/>
      <c r="S76" s="13"/>
      <c r="T76" s="13"/>
      <c r="U76" s="13"/>
      <c r="V76" s="13"/>
      <c r="W76" s="13"/>
      <c r="X76" s="7">
        <f t="shared" si="119"/>
        <v>0</v>
      </c>
      <c r="Y76" s="7" t="str">
        <f>IF(X76&lt;=85,"DÉBIL",IF(AND(X76&gt;=86,X76&lt;=95),"MODERADO",IF(AND(X76&gt;=96),"FUERTE")))</f>
        <v>DÉBIL</v>
      </c>
      <c r="Z76" s="7"/>
      <c r="AA76" s="7" t="str">
        <f>IF(AND(Y76="FUERTE",Z76="FUERTE"),"FUERTE",IF(AND(Y76="FUERTE",Z76="MODERADO"),"MODERADO",IF(AND(Y76="FUERTE",Z76="DÉBIL"),"DÉBIL",IF(AND(Y76="MODERADO",Z76="FUERTE"),"MODERADO",IF(AND(Y76="MODERADO",Z76="MODERADO"),"MODERADO",IF(AND(Y76="MODERADO",Z76="DÉBIL"),"DÉBIL",IF(AND(Y76="DÉBIL",Z76="FUERTE"),"DÉBIL",IF(AND(Y76="DÉBIL",Z76="MODERADO"),"DÉBIL",IF(AND(Y76="DÉBIL",Z76="DÉBIL"),"DÉBIL","SIN DATOS")))))))))</f>
        <v>SIN DATOS</v>
      </c>
      <c r="AB76" s="7" t="str">
        <f>IF(AND(Y76="FUERTE",Z76="FUERTE"),"NO",IF(AND(Y76="FUERTE",Z76="MODERADO"),"SI",IF(AND(Y76="FUERTE",Z76="DÉBIL"),"SI",IF(AND(Y76="MODERADO",Z76="FUERTE"),"SI",IF(AND(Y76="MODERADO",Z76="MODERADO"),"SI",IF(AND(Y76="MODERADO",Z76="DÉBIL"),"SI",IF(AND(Y76="DÉBIL",Z76="FUERTE"),"SI",IF(AND(Y76="DÉBIL",Z76="MODERADO"),"SI",IF(AND(Y76="DÉBIL",Z76="DÉBIL"),"SI","SIN DATOS")))))))))</f>
        <v>SIN DATOS</v>
      </c>
      <c r="AC76" s="7"/>
      <c r="AD76" s="7"/>
      <c r="AE76" s="7">
        <f>IF(AND(AB76="NO",AA76="FUERTE",AC76="DIRECTAMENTE",AD76="DIRECTAMENTE"),K76-2,IF(AND(AB76="NO",AA76="FUERTE",AC76="DIRECTAMENTE",AD76="INDIRECTAMENTE"),K76-2,IF(AND(AB76="NO",AA76="FUERTE",AC76="DIRECTAMENTE",AD76="NO DISMINUYE"),K76-2,IF(AND(AB76="NO",AA76="FUERTE",AC76="NO DISMINUYE",AD76="DIRECTAMENTE"),K76,IF(AND(AB76="NO",AA76="MODERADO",AC76="DIRECTAMENTE",AD76="DIRECTAMENTE"),K76-1,IF(AND(AB76="NO",AA76="MODERADO",AC76="DIRECTAMENTE",AD76="INDIRECTAMENTE"),K76-1,IF(AND(AB76="NO",AA76="MODERADO",AC76="DIRECTAMENTE",AD76="NO DISMINUYE"),K76-1,IF(AND(AB76="NO",AA76="MODERADO",AC76="NO DISMINUYE",AD76="DIRECTAMENTE"),K76,K76))))))))</f>
        <v>3</v>
      </c>
      <c r="AF76" s="7">
        <f>IF(AND(AB76="NO",AA76="FUERTE",AC76="DIRECTAMENTE",AD76="DIRECTAMENTE"),L76-2,IF(AND(AB76="NO",AA76="FUERTE",AC76="DIRECTAMENTE",AD76="INDIRECTAMENTE"),L76-1,IF(AND(AB76="NO",AA76="FUERTE",AC76="DIRECTAMENTE",AD76="NO DISMINUYE"),L76,IF(AND(AB76="NO",AA76="FUERTE",AC76="NO DISMINUYE",AD76="DIRECTAMENTE"),L76-2,IF(AND(AB76="NO",AA76="MODERADO",AC76="DIRECTAMENTE",AD76="DIRECTAMENTE"),L76-1,IF(AND(AB76="NO",AA76="MODERADO",AC76="DIRECTAMENTE",AD76="INDIRECTAMENTE"),L76,IF(AND(AB76="NO",AA76="MODERADO",AC76="DIRECTAMENTE",AD76="NO DISMINUYE"),L76,IF(AND(AB76="NO",AA76="MODERADO",AC76="NO DISMINUYE",AD76="DIRECTAMENTE"),L76-1,L76))))))))</f>
        <v>4</v>
      </c>
      <c r="AG76" s="11">
        <f t="shared" si="120"/>
        <v>12</v>
      </c>
      <c r="AH76" s="6" t="str">
        <f t="shared" si="121"/>
        <v>ALTA</v>
      </c>
      <c r="AI76" s="7" t="s">
        <v>878</v>
      </c>
      <c r="AJ76" s="12" t="s">
        <v>879</v>
      </c>
      <c r="AK76" s="15" t="s">
        <v>880</v>
      </c>
      <c r="AL76" s="12" t="s">
        <v>881</v>
      </c>
      <c r="AM76" s="12" t="s">
        <v>882</v>
      </c>
    </row>
    <row r="77" spans="1:39" ht="165" x14ac:dyDescent="0.2">
      <c r="A77" s="234"/>
      <c r="B77" s="234"/>
      <c r="C77" s="237"/>
      <c r="D77" s="239"/>
      <c r="E77" s="239"/>
      <c r="F77" s="8" t="s">
        <v>61</v>
      </c>
      <c r="G77" s="9" t="s">
        <v>232</v>
      </c>
      <c r="H77" s="10" t="s">
        <v>883</v>
      </c>
      <c r="I77" s="69" t="s">
        <v>884</v>
      </c>
      <c r="J77" s="10" t="s">
        <v>885</v>
      </c>
      <c r="K77" s="11">
        <v>3</v>
      </c>
      <c r="L77" s="11">
        <v>3</v>
      </c>
      <c r="M77" s="11">
        <f t="shared" si="117"/>
        <v>9</v>
      </c>
      <c r="N77" s="6" t="str">
        <f t="shared" si="118"/>
        <v>ALTA</v>
      </c>
      <c r="O77" s="12" t="s">
        <v>886</v>
      </c>
      <c r="P77" s="13" t="s">
        <v>241</v>
      </c>
      <c r="Q77" s="14"/>
      <c r="R77" s="13"/>
      <c r="S77" s="13"/>
      <c r="T77" s="13"/>
      <c r="U77" s="13"/>
      <c r="V77" s="13"/>
      <c r="W77" s="13"/>
      <c r="X77" s="7">
        <f t="shared" si="119"/>
        <v>0</v>
      </c>
      <c r="Y77" s="7" t="str">
        <f>IF(X77&lt;=85,"DÉBIL",IF(AND(X77&gt;=86,X77&lt;=95),"MODERADO",IF(AND(X77&gt;=96),"FUERTE")))</f>
        <v>DÉBIL</v>
      </c>
      <c r="Z77" s="7"/>
      <c r="AA77" s="7" t="str">
        <f>IF(AND(Y77="FUERTE",Z77="FUERTE"),"FUERTE",IF(AND(Y77="FUERTE",Z77="MODERADO"),"MODERADO",IF(AND(Y77="FUERTE",Z77="DÉBIL"),"DÉBIL",IF(AND(Y77="MODERADO",Z77="FUERTE"),"MODERADO",IF(AND(Y77="MODERADO",Z77="MODERADO"),"MODERADO",IF(AND(Y77="MODERADO",Z77="DÉBIL"),"DÉBIL",IF(AND(Y77="DÉBIL",Z77="FUERTE"),"DÉBIL",IF(AND(Y77="DÉBIL",Z77="MODERADO"),"DÉBIL",IF(AND(Y77="DÉBIL",Z77="DÉBIL"),"DÉBIL","SIN DATOS")))))))))</f>
        <v>SIN DATOS</v>
      </c>
      <c r="AB77" s="7" t="str">
        <f>IF(AND(Y77="FUERTE",Z77="FUERTE"),"NO",IF(AND(Y77="FUERTE",Z77="MODERADO"),"SI",IF(AND(Y77="FUERTE",Z77="DÉBIL"),"SI",IF(AND(Y77="MODERADO",Z77="FUERTE"),"SI",IF(AND(Y77="MODERADO",Z77="MODERADO"),"SI",IF(AND(Y77="MODERADO",Z77="DÉBIL"),"SI",IF(AND(Y77="DÉBIL",Z77="FUERTE"),"SI",IF(AND(Y77="DÉBIL",Z77="MODERADO"),"SI",IF(AND(Y77="DÉBIL",Z77="DÉBIL"),"SI","SIN DATOS")))))))))</f>
        <v>SIN DATOS</v>
      </c>
      <c r="AC77" s="7"/>
      <c r="AD77" s="7"/>
      <c r="AE77" s="7">
        <f>IF(AND(AB77="NO",AA77="FUERTE",AC77="DIRECTAMENTE",AD77="DIRECTAMENTE"),K77-2,IF(AND(AB77="NO",AA77="FUERTE",AC77="DIRECTAMENTE",AD77="INDIRECTAMENTE"),K77-2,IF(AND(AB77="NO",AA77="FUERTE",AC77="DIRECTAMENTE",AD77="NO DISMINUYE"),K77-2,IF(AND(AB77="NO",AA77="FUERTE",AC77="NO DISMINUYE",AD77="DIRECTAMENTE"),K77,IF(AND(AB77="NO",AA77="MODERADO",AC77="DIRECTAMENTE",AD77="DIRECTAMENTE"),K77-1,IF(AND(AB77="NO",AA77="MODERADO",AC77="DIRECTAMENTE",AD77="INDIRECTAMENTE"),K77-1,IF(AND(AB77="NO",AA77="MODERADO",AC77="DIRECTAMENTE",AD77="NO DISMINUYE"),K77-1,IF(AND(AB77="NO",AA77="MODERADO",AC77="NO DISMINUYE",AD77="DIRECTAMENTE"),K77,K77))))))))</f>
        <v>3</v>
      </c>
      <c r="AF77" s="7">
        <f>IF(AND(AB77="NO",AA77="FUERTE",AC77="DIRECTAMENTE",AD77="DIRECTAMENTE"),L77-2,IF(AND(AB77="NO",AA77="FUERTE",AC77="DIRECTAMENTE",AD77="INDIRECTAMENTE"),L77-1,IF(AND(AB77="NO",AA77="FUERTE",AC77="DIRECTAMENTE",AD77="NO DISMINUYE"),L77,IF(AND(AB77="NO",AA77="FUERTE",AC77="NO DISMINUYE",AD77="DIRECTAMENTE"),L77-2,IF(AND(AB77="NO",AA77="MODERADO",AC77="DIRECTAMENTE",AD77="DIRECTAMENTE"),L77-1,IF(AND(AB77="NO",AA77="MODERADO",AC77="DIRECTAMENTE",AD77="INDIRECTAMENTE"),L77,IF(AND(AB77="NO",AA77="MODERADO",AC77="DIRECTAMENTE",AD77="NO DISMINUYE"),L77,IF(AND(AB77="NO",AA77="MODERADO",AC77="NO DISMINUYE",AD77="DIRECTAMENTE"),L77-1,L77))))))))</f>
        <v>3</v>
      </c>
      <c r="AG77" s="11">
        <f t="shared" si="120"/>
        <v>9</v>
      </c>
      <c r="AH77" s="6" t="str">
        <f t="shared" si="121"/>
        <v>ALTA</v>
      </c>
      <c r="AI77" s="7" t="s">
        <v>887</v>
      </c>
      <c r="AJ77" s="12" t="s">
        <v>888</v>
      </c>
      <c r="AK77" s="15" t="s">
        <v>425</v>
      </c>
      <c r="AL77" s="12" t="s">
        <v>432</v>
      </c>
      <c r="AM77" s="12" t="s">
        <v>737</v>
      </c>
    </row>
    <row r="78" spans="1:39" ht="270" x14ac:dyDescent="0.2">
      <c r="A78" s="234"/>
      <c r="B78" s="234"/>
      <c r="C78" s="237"/>
      <c r="D78" s="239"/>
      <c r="E78" s="239"/>
      <c r="F78" s="8" t="s">
        <v>61</v>
      </c>
      <c r="G78" s="9" t="s">
        <v>62</v>
      </c>
      <c r="H78" s="10" t="s">
        <v>889</v>
      </c>
      <c r="I78" s="69" t="s">
        <v>890</v>
      </c>
      <c r="J78" s="10" t="s">
        <v>876</v>
      </c>
      <c r="K78" s="11">
        <v>3</v>
      </c>
      <c r="L78" s="11">
        <v>4</v>
      </c>
      <c r="M78" s="11">
        <f t="shared" si="117"/>
        <v>12</v>
      </c>
      <c r="N78" s="6" t="str">
        <f t="shared" si="118"/>
        <v>ALTA</v>
      </c>
      <c r="O78" s="12" t="s">
        <v>877</v>
      </c>
      <c r="P78" s="13" t="s">
        <v>241</v>
      </c>
      <c r="Q78" s="14"/>
      <c r="R78" s="13"/>
      <c r="S78" s="13"/>
      <c r="T78" s="13"/>
      <c r="U78" s="13"/>
      <c r="V78" s="13"/>
      <c r="W78" s="13"/>
      <c r="X78" s="7">
        <f t="shared" si="119"/>
        <v>0</v>
      </c>
      <c r="Y78" s="7" t="str">
        <f t="shared" ref="Y78:Y79" si="122">IF(X78&lt;=85,"DÉBIL",IF(AND(X78&gt;=86,X78&lt;=95),"MODERADO",IF(AND(X78&gt;=96),"FUERTE")))</f>
        <v>DÉBIL</v>
      </c>
      <c r="Z78" s="7"/>
      <c r="AA78" s="7" t="str">
        <f t="shared" ref="AA78:AA79" si="123">IF(AND(Y78="FUERTE",Z78="FUERTE"),"FUERTE",IF(AND(Y78="FUERTE",Z78="MODERADO"),"MODERADO",IF(AND(Y78="FUERTE",Z78="DÉBIL"),"DÉBIL",IF(AND(Y78="MODERADO",Z78="FUERTE"),"MODERADO",IF(AND(Y78="MODERADO",Z78="MODERADO"),"MODERADO",IF(AND(Y78="MODERADO",Z78="DÉBIL"),"DÉBIL",IF(AND(Y78="DÉBIL",Z78="FUERTE"),"DÉBIL",IF(AND(Y78="DÉBIL",Z78="MODERADO"),"DÉBIL",IF(AND(Y78="DÉBIL",Z78="DÉBIL"),"DÉBIL","SIN DATOS")))))))))</f>
        <v>SIN DATOS</v>
      </c>
      <c r="AB78" s="7" t="str">
        <f t="shared" ref="AB78:AB79" si="124">IF(AND(Y78="FUERTE",Z78="FUERTE"),"NO",IF(AND(Y78="FUERTE",Z78="MODERADO"),"SI",IF(AND(Y78="FUERTE",Z78="DÉBIL"),"SI",IF(AND(Y78="MODERADO",Z78="FUERTE"),"SI",IF(AND(Y78="MODERADO",Z78="MODERADO"),"SI",IF(AND(Y78="MODERADO",Z78="DÉBIL"),"SI",IF(AND(Y78="DÉBIL",Z78="FUERTE"),"SI",IF(AND(Y78="DÉBIL",Z78="MODERADO"),"SI",IF(AND(Y78="DÉBIL",Z78="DÉBIL"),"SI","SIN DATOS")))))))))</f>
        <v>SIN DATOS</v>
      </c>
      <c r="AC78" s="7"/>
      <c r="AD78" s="7"/>
      <c r="AE78" s="7">
        <f t="shared" ref="AE78:AE79" si="125">IF(AND(AB78="NO",AA78="FUERTE",AC78="DIRECTAMENTE",AD78="DIRECTAMENTE"),K78-2,IF(AND(AB78="NO",AA78="FUERTE",AC78="DIRECTAMENTE",AD78="INDIRECTAMENTE"),K78-2,IF(AND(AB78="NO",AA78="FUERTE",AC78="DIRECTAMENTE",AD78="NO DISMINUYE"),K78-2,IF(AND(AB78="NO",AA78="FUERTE",AC78="NO DISMINUYE",AD78="DIRECTAMENTE"),K78,IF(AND(AB78="NO",AA78="MODERADO",AC78="DIRECTAMENTE",AD78="DIRECTAMENTE"),K78-1,IF(AND(AB78="NO",AA78="MODERADO",AC78="DIRECTAMENTE",AD78="INDIRECTAMENTE"),K78-1,IF(AND(AB78="NO",AA78="MODERADO",AC78="DIRECTAMENTE",AD78="NO DISMINUYE"),K78-1,IF(AND(AB78="NO",AA78="MODERADO",AC78="NO DISMINUYE",AD78="DIRECTAMENTE"),K78,K78))))))))</f>
        <v>3</v>
      </c>
      <c r="AF78" s="7">
        <f t="shared" ref="AF78:AF79" si="126">IF(AND(AB78="NO",AA78="FUERTE",AC78="DIRECTAMENTE",AD78="DIRECTAMENTE"),L78-2,IF(AND(AB78="NO",AA78="FUERTE",AC78="DIRECTAMENTE",AD78="INDIRECTAMENTE"),L78-1,IF(AND(AB78="NO",AA78="FUERTE",AC78="DIRECTAMENTE",AD78="NO DISMINUYE"),L78,IF(AND(AB78="NO",AA78="FUERTE",AC78="NO DISMINUYE",AD78="DIRECTAMENTE"),L78-2,IF(AND(AB78="NO",AA78="MODERADO",AC78="DIRECTAMENTE",AD78="DIRECTAMENTE"),L78-1,IF(AND(AB78="NO",AA78="MODERADO",AC78="DIRECTAMENTE",AD78="INDIRECTAMENTE"),L78,IF(AND(AB78="NO",AA78="MODERADO",AC78="DIRECTAMENTE",AD78="NO DISMINUYE"),L78,IF(AND(AB78="NO",AA78="MODERADO",AC78="NO DISMINUYE",AD78="DIRECTAMENTE"),L78-1,L78))))))))</f>
        <v>4</v>
      </c>
      <c r="AG78" s="11">
        <f t="shared" si="120"/>
        <v>12</v>
      </c>
      <c r="AH78" s="6" t="str">
        <f t="shared" si="121"/>
        <v>ALTA</v>
      </c>
      <c r="AI78" s="7" t="s">
        <v>878</v>
      </c>
      <c r="AJ78" s="12" t="s">
        <v>879</v>
      </c>
      <c r="AK78" s="15" t="s">
        <v>880</v>
      </c>
      <c r="AL78" s="12" t="s">
        <v>881</v>
      </c>
      <c r="AM78" s="12" t="s">
        <v>882</v>
      </c>
    </row>
    <row r="79" spans="1:39" ht="120" x14ac:dyDescent="0.2">
      <c r="A79" s="235"/>
      <c r="B79" s="235"/>
      <c r="C79" s="238"/>
      <c r="D79" s="230"/>
      <c r="E79" s="230"/>
      <c r="F79" s="8" t="s">
        <v>61</v>
      </c>
      <c r="G79" s="9" t="s">
        <v>62</v>
      </c>
      <c r="H79" s="10" t="s">
        <v>891</v>
      </c>
      <c r="I79" s="69" t="s">
        <v>892</v>
      </c>
      <c r="J79" s="10" t="s">
        <v>893</v>
      </c>
      <c r="K79" s="11">
        <v>3</v>
      </c>
      <c r="L79" s="11">
        <v>3</v>
      </c>
      <c r="M79" s="11">
        <f t="shared" si="117"/>
        <v>9</v>
      </c>
      <c r="N79" s="6" t="str">
        <f t="shared" si="118"/>
        <v>ALTA</v>
      </c>
      <c r="O79" s="12" t="s">
        <v>894</v>
      </c>
      <c r="P79" s="13" t="s">
        <v>241</v>
      </c>
      <c r="Q79" s="14"/>
      <c r="R79" s="13"/>
      <c r="S79" s="13"/>
      <c r="T79" s="13"/>
      <c r="U79" s="13"/>
      <c r="V79" s="13"/>
      <c r="W79" s="13"/>
      <c r="X79" s="7">
        <f t="shared" si="119"/>
        <v>0</v>
      </c>
      <c r="Y79" s="7" t="str">
        <f t="shared" si="122"/>
        <v>DÉBIL</v>
      </c>
      <c r="Z79" s="7"/>
      <c r="AA79" s="7" t="str">
        <f t="shared" si="123"/>
        <v>SIN DATOS</v>
      </c>
      <c r="AB79" s="7" t="str">
        <f t="shared" si="124"/>
        <v>SIN DATOS</v>
      </c>
      <c r="AC79" s="7"/>
      <c r="AD79" s="7"/>
      <c r="AE79" s="7">
        <f t="shared" si="125"/>
        <v>3</v>
      </c>
      <c r="AF79" s="7">
        <f t="shared" si="126"/>
        <v>3</v>
      </c>
      <c r="AG79" s="11">
        <f t="shared" si="120"/>
        <v>9</v>
      </c>
      <c r="AH79" s="6" t="str">
        <f t="shared" si="121"/>
        <v>ALTA</v>
      </c>
      <c r="AI79" s="7" t="s">
        <v>895</v>
      </c>
      <c r="AJ79" s="12" t="s">
        <v>896</v>
      </c>
      <c r="AK79" s="15" t="s">
        <v>425</v>
      </c>
      <c r="AL79" s="12" t="s">
        <v>432</v>
      </c>
      <c r="AM79" s="12" t="s">
        <v>897</v>
      </c>
    </row>
    <row r="80" spans="1:39" ht="189" x14ac:dyDescent="0.2">
      <c r="A80" s="233" t="s">
        <v>898</v>
      </c>
      <c r="B80" s="233" t="s">
        <v>931</v>
      </c>
      <c r="C80" s="236" t="s">
        <v>899</v>
      </c>
      <c r="D80" s="229" t="s">
        <v>900</v>
      </c>
      <c r="E80" s="229" t="s">
        <v>901</v>
      </c>
      <c r="F80" s="8" t="s">
        <v>61</v>
      </c>
      <c r="G80" s="9" t="s">
        <v>232</v>
      </c>
      <c r="H80" s="10" t="s">
        <v>902</v>
      </c>
      <c r="I80" s="69" t="s">
        <v>903</v>
      </c>
      <c r="J80" s="10" t="s">
        <v>904</v>
      </c>
      <c r="K80" s="11">
        <v>3</v>
      </c>
      <c r="L80" s="11">
        <v>4</v>
      </c>
      <c r="M80" s="11">
        <f t="shared" si="117"/>
        <v>12</v>
      </c>
      <c r="N80" s="6" t="str">
        <f t="shared" si="118"/>
        <v>ALTA</v>
      </c>
      <c r="O80" s="12" t="s">
        <v>905</v>
      </c>
      <c r="P80" s="13" t="s">
        <v>241</v>
      </c>
      <c r="Q80" s="14"/>
      <c r="R80" s="13"/>
      <c r="S80" s="13"/>
      <c r="T80" s="13"/>
      <c r="U80" s="13"/>
      <c r="V80" s="13"/>
      <c r="W80" s="13"/>
      <c r="X80" s="7">
        <f t="shared" si="119"/>
        <v>0</v>
      </c>
      <c r="Y80" s="7" t="str">
        <f>IF(X80&lt;=85,"DÉBIL",IF(AND(X80&gt;=86,X80&lt;=95),"MODERADO",IF(AND(X80&gt;=96),"FUERTE")))</f>
        <v>DÉBIL</v>
      </c>
      <c r="Z80" s="7"/>
      <c r="AA80" s="7" t="str">
        <f>IF(AND(Y80="FUERTE",Z80="FUERTE"),"FUERTE",IF(AND(Y80="FUERTE",Z80="MODERADO"),"MODERADO",IF(AND(Y80="FUERTE",Z80="DÉBIL"),"DÉBIL",IF(AND(Y80="MODERADO",Z80="FUERTE"),"MODERADO",IF(AND(Y80="MODERADO",Z80="MODERADO"),"MODERADO",IF(AND(Y80="MODERADO",Z80="DÉBIL"),"DÉBIL",IF(AND(Y80="DÉBIL",Z80="FUERTE"),"DÉBIL",IF(AND(Y80="DÉBIL",Z80="MODERADO"),"DÉBIL",IF(AND(Y80="DÉBIL",Z80="DÉBIL"),"DÉBIL","SIN DATOS")))))))))</f>
        <v>SIN DATOS</v>
      </c>
      <c r="AB80" s="7" t="str">
        <f>IF(AND(Y80="FUERTE",Z80="FUERTE"),"NO",IF(AND(Y80="FUERTE",Z80="MODERADO"),"SI",IF(AND(Y80="FUERTE",Z80="DÉBIL"),"SI",IF(AND(Y80="MODERADO",Z80="FUERTE"),"SI",IF(AND(Y80="MODERADO",Z80="MODERADO"),"SI",IF(AND(Y80="MODERADO",Z80="DÉBIL"),"SI",IF(AND(Y80="DÉBIL",Z80="FUERTE"),"SI",IF(AND(Y80="DÉBIL",Z80="MODERADO"),"SI",IF(AND(Y80="DÉBIL",Z80="DÉBIL"),"SI","SIN DATOS")))))))))</f>
        <v>SIN DATOS</v>
      </c>
      <c r="AC80" s="7" t="s">
        <v>224</v>
      </c>
      <c r="AD80" s="7" t="s">
        <v>225</v>
      </c>
      <c r="AE80" s="7">
        <f>IF(AND(AB80="NO",AA80="FUERTE",AC80="DIRECTAMENTE",AD80="DIRECTAMENTE"),K80-2,IF(AND(AB80="NO",AA80="FUERTE",AC80="DIRECTAMENTE",AD80="INDIRECTAMENTE"),K80-2,IF(AND(AB80="NO",AA80="FUERTE",AC80="DIRECTAMENTE",AD80="NO DISMINUYE"),K80-2,IF(AND(AB80="NO",AA80="FUERTE",AC80="NO DISMINUYE",AD80="DIRECTAMENTE"),K80,IF(AND(AB80="NO",AA80="MODERADO",AC80="DIRECTAMENTE",AD80="DIRECTAMENTE"),K80-1,IF(AND(AB80="NO",AA80="MODERADO",AC80="DIRECTAMENTE",AD80="INDIRECTAMENTE"),K80-1,IF(AND(AB80="NO",AA80="MODERADO",AC80="DIRECTAMENTE",AD80="NO DISMINUYE"),K80-1,IF(AND(AB80="NO",AA80="MODERADO",AC80="NO DISMINUYE",AD80="DIRECTAMENTE"),K80,K80))))))))</f>
        <v>3</v>
      </c>
      <c r="AF80" s="7">
        <f>IF(AND(AB80="NO",AA80="FUERTE",AC80="DIRECTAMENTE",AD80="DIRECTAMENTE"),L80-2,IF(AND(AB80="NO",AA80="FUERTE",AC80="DIRECTAMENTE",AD80="INDIRECTAMENTE"),L80-1,IF(AND(AB80="NO",AA80="FUERTE",AC80="DIRECTAMENTE",AD80="NO DISMINUYE"),L80,IF(AND(AB80="NO",AA80="FUERTE",AC80="NO DISMINUYE",AD80="DIRECTAMENTE"),L80-2,IF(AND(AB80="NO",AA80="MODERADO",AC80="DIRECTAMENTE",AD80="DIRECTAMENTE"),L80-1,IF(AND(AB80="NO",AA80="MODERADO",AC80="DIRECTAMENTE",AD80="INDIRECTAMENTE"),L80,IF(AND(AB80="NO",AA80="MODERADO",AC80="DIRECTAMENTE",AD80="NO DISMINUYE"),L80,IF(AND(AB80="NO",AA80="MODERADO",AC80="NO DISMINUYE",AD80="DIRECTAMENTE"),L80-1,L80))))))))</f>
        <v>4</v>
      </c>
      <c r="AG80" s="11">
        <f t="shared" si="120"/>
        <v>12</v>
      </c>
      <c r="AH80" s="6" t="str">
        <f t="shared" si="121"/>
        <v>ALTA</v>
      </c>
      <c r="AI80" s="7" t="s">
        <v>906</v>
      </c>
      <c r="AJ80" s="12" t="s">
        <v>907</v>
      </c>
      <c r="AK80" s="15" t="s">
        <v>908</v>
      </c>
      <c r="AL80" s="12" t="s">
        <v>909</v>
      </c>
      <c r="AM80" s="12" t="s">
        <v>910</v>
      </c>
    </row>
    <row r="81" spans="1:39" ht="165" x14ac:dyDescent="0.2">
      <c r="A81" s="234"/>
      <c r="B81" s="234"/>
      <c r="C81" s="237"/>
      <c r="D81" s="239"/>
      <c r="E81" s="239"/>
      <c r="F81" s="8" t="s">
        <v>61</v>
      </c>
      <c r="G81" s="9" t="s">
        <v>234</v>
      </c>
      <c r="H81" s="10" t="s">
        <v>911</v>
      </c>
      <c r="I81" s="69" t="s">
        <v>912</v>
      </c>
      <c r="J81" s="10" t="s">
        <v>913</v>
      </c>
      <c r="K81" s="11">
        <v>3</v>
      </c>
      <c r="L81" s="11">
        <v>4</v>
      </c>
      <c r="M81" s="11">
        <f t="shared" si="117"/>
        <v>12</v>
      </c>
      <c r="N81" s="6" t="str">
        <f t="shared" si="118"/>
        <v>ALTA</v>
      </c>
      <c r="O81" s="12" t="s">
        <v>905</v>
      </c>
      <c r="P81" s="13" t="s">
        <v>241</v>
      </c>
      <c r="Q81" s="14"/>
      <c r="R81" s="13"/>
      <c r="S81" s="13"/>
      <c r="T81" s="13"/>
      <c r="U81" s="13"/>
      <c r="V81" s="13"/>
      <c r="W81" s="13"/>
      <c r="X81" s="7">
        <f t="shared" si="119"/>
        <v>0</v>
      </c>
      <c r="Y81" s="7" t="str">
        <f t="shared" ref="Y81:Y83" si="127">IF(X81&lt;=85,"DÉBIL",IF(AND(X81&gt;=86,X81&lt;=95),"MODERADO",IF(AND(X81&gt;=96),"FUERTE")))</f>
        <v>DÉBIL</v>
      </c>
      <c r="Z81" s="7"/>
      <c r="AA81" s="7" t="str">
        <f t="shared" ref="AA81:AA83" si="128">IF(AND(Y81="FUERTE",Z81="FUERTE"),"FUERTE",IF(AND(Y81="FUERTE",Z81="MODERADO"),"MODERADO",IF(AND(Y81="FUERTE",Z81="DÉBIL"),"DÉBIL",IF(AND(Y81="MODERADO",Z81="FUERTE"),"MODERADO",IF(AND(Y81="MODERADO",Z81="MODERADO"),"MODERADO",IF(AND(Y81="MODERADO",Z81="DÉBIL"),"DÉBIL",IF(AND(Y81="DÉBIL",Z81="FUERTE"),"DÉBIL",IF(AND(Y81="DÉBIL",Z81="MODERADO"),"DÉBIL",IF(AND(Y81="DÉBIL",Z81="DÉBIL"),"DÉBIL","SIN DATOS")))))))))</f>
        <v>SIN DATOS</v>
      </c>
      <c r="AB81" s="7" t="str">
        <f t="shared" ref="AB81:AB83" si="129">IF(AND(Y81="FUERTE",Z81="FUERTE"),"NO",IF(AND(Y81="FUERTE",Z81="MODERADO"),"SI",IF(AND(Y81="FUERTE",Z81="DÉBIL"),"SI",IF(AND(Y81="MODERADO",Z81="FUERTE"),"SI",IF(AND(Y81="MODERADO",Z81="MODERADO"),"SI",IF(AND(Y81="MODERADO",Z81="DÉBIL"),"SI",IF(AND(Y81="DÉBIL",Z81="FUERTE"),"SI",IF(AND(Y81="DÉBIL",Z81="MODERADO"),"SI",IF(AND(Y81="DÉBIL",Z81="DÉBIL"),"SI","SIN DATOS")))))))))</f>
        <v>SIN DATOS</v>
      </c>
      <c r="AC81" s="7"/>
      <c r="AD81" s="7"/>
      <c r="AE81" s="7">
        <f t="shared" ref="AE81:AE83" si="130">IF(AND(AB81="NO",AA81="FUERTE",AC81="DIRECTAMENTE",AD81="DIRECTAMENTE"),K81-2,IF(AND(AB81="NO",AA81="FUERTE",AC81="DIRECTAMENTE",AD81="INDIRECTAMENTE"),K81-2,IF(AND(AB81="NO",AA81="FUERTE",AC81="DIRECTAMENTE",AD81="NO DISMINUYE"),K81-2,IF(AND(AB81="NO",AA81="FUERTE",AC81="NO DISMINUYE",AD81="DIRECTAMENTE"),K81,IF(AND(AB81="NO",AA81="MODERADO",AC81="DIRECTAMENTE",AD81="DIRECTAMENTE"),K81-1,IF(AND(AB81="NO",AA81="MODERADO",AC81="DIRECTAMENTE",AD81="INDIRECTAMENTE"),K81-1,IF(AND(AB81="NO",AA81="MODERADO",AC81="DIRECTAMENTE",AD81="NO DISMINUYE"),K81-1,IF(AND(AB81="NO",AA81="MODERADO",AC81="NO DISMINUYE",AD81="DIRECTAMENTE"),K81,K81))))))))</f>
        <v>3</v>
      </c>
      <c r="AF81" s="7">
        <f t="shared" ref="AF81:AF83" si="131">IF(AND(AB81="NO",AA81="FUERTE",AC81="DIRECTAMENTE",AD81="DIRECTAMENTE"),L81-2,IF(AND(AB81="NO",AA81="FUERTE",AC81="DIRECTAMENTE",AD81="INDIRECTAMENTE"),L81-1,IF(AND(AB81="NO",AA81="FUERTE",AC81="DIRECTAMENTE",AD81="NO DISMINUYE"),L81,IF(AND(AB81="NO",AA81="FUERTE",AC81="NO DISMINUYE",AD81="DIRECTAMENTE"),L81-2,IF(AND(AB81="NO",AA81="MODERADO",AC81="DIRECTAMENTE",AD81="DIRECTAMENTE"),L81-1,IF(AND(AB81="NO",AA81="MODERADO",AC81="DIRECTAMENTE",AD81="INDIRECTAMENTE"),L81,IF(AND(AB81="NO",AA81="MODERADO",AC81="DIRECTAMENTE",AD81="NO DISMINUYE"),L81,IF(AND(AB81="NO",AA81="MODERADO",AC81="NO DISMINUYE",AD81="DIRECTAMENTE"),L81-1,L81))))))))</f>
        <v>4</v>
      </c>
      <c r="AG81" s="11">
        <f t="shared" si="120"/>
        <v>12</v>
      </c>
      <c r="AH81" s="6" t="str">
        <f t="shared" si="121"/>
        <v>ALTA</v>
      </c>
      <c r="AI81" s="7" t="s">
        <v>906</v>
      </c>
      <c r="AJ81" s="12" t="s">
        <v>907</v>
      </c>
      <c r="AK81" s="15" t="s">
        <v>908</v>
      </c>
      <c r="AL81" s="12" t="s">
        <v>909</v>
      </c>
      <c r="AM81" s="12" t="s">
        <v>910</v>
      </c>
    </row>
    <row r="82" spans="1:39" ht="120" x14ac:dyDescent="0.2">
      <c r="A82" s="234"/>
      <c r="B82" s="234"/>
      <c r="C82" s="237"/>
      <c r="D82" s="239"/>
      <c r="E82" s="239"/>
      <c r="F82" s="74" t="s">
        <v>61</v>
      </c>
      <c r="G82" s="73" t="s">
        <v>135</v>
      </c>
      <c r="H82" s="10" t="s">
        <v>914</v>
      </c>
      <c r="I82" s="69" t="s">
        <v>915</v>
      </c>
      <c r="J82" s="10" t="s">
        <v>916</v>
      </c>
      <c r="K82" s="11">
        <v>3</v>
      </c>
      <c r="L82" s="11">
        <v>5</v>
      </c>
      <c r="M82" s="11">
        <f t="shared" si="117"/>
        <v>15</v>
      </c>
      <c r="N82" s="6" t="str">
        <f t="shared" si="118"/>
        <v>EXTREMA</v>
      </c>
      <c r="O82" s="12" t="s">
        <v>917</v>
      </c>
      <c r="P82" s="13" t="s">
        <v>241</v>
      </c>
      <c r="Q82" s="14"/>
      <c r="R82" s="13"/>
      <c r="S82" s="13"/>
      <c r="T82" s="13"/>
      <c r="U82" s="13"/>
      <c r="V82" s="13"/>
      <c r="W82" s="13"/>
      <c r="X82" s="7">
        <f t="shared" si="119"/>
        <v>0</v>
      </c>
      <c r="Y82" s="7" t="str">
        <f t="shared" si="127"/>
        <v>DÉBIL</v>
      </c>
      <c r="Z82" s="7"/>
      <c r="AA82" s="7" t="str">
        <f t="shared" si="128"/>
        <v>SIN DATOS</v>
      </c>
      <c r="AB82" s="7" t="str">
        <f t="shared" si="129"/>
        <v>SIN DATOS</v>
      </c>
      <c r="AC82" s="7"/>
      <c r="AD82" s="7"/>
      <c r="AE82" s="7">
        <f t="shared" si="130"/>
        <v>3</v>
      </c>
      <c r="AF82" s="7">
        <f t="shared" si="131"/>
        <v>5</v>
      </c>
      <c r="AG82" s="11">
        <f t="shared" si="120"/>
        <v>15</v>
      </c>
      <c r="AH82" s="6" t="str">
        <f t="shared" si="121"/>
        <v>EXTREMA</v>
      </c>
      <c r="AI82" s="7" t="s">
        <v>918</v>
      </c>
      <c r="AJ82" s="12" t="s">
        <v>919</v>
      </c>
      <c r="AK82" s="15" t="s">
        <v>920</v>
      </c>
      <c r="AL82" s="12" t="s">
        <v>921</v>
      </c>
      <c r="AM82" s="12" t="s">
        <v>922</v>
      </c>
    </row>
    <row r="83" spans="1:39" ht="150" x14ac:dyDescent="0.2">
      <c r="A83" s="235"/>
      <c r="B83" s="235"/>
      <c r="C83" s="238"/>
      <c r="D83" s="230"/>
      <c r="E83" s="230"/>
      <c r="F83" s="8" t="s">
        <v>61</v>
      </c>
      <c r="G83" s="9" t="s">
        <v>234</v>
      </c>
      <c r="H83" s="10" t="s">
        <v>923</v>
      </c>
      <c r="I83" s="69" t="s">
        <v>924</v>
      </c>
      <c r="J83" s="10" t="s">
        <v>923</v>
      </c>
      <c r="K83" s="11">
        <v>2</v>
      </c>
      <c r="L83" s="11">
        <v>4</v>
      </c>
      <c r="M83" s="11">
        <f t="shared" si="117"/>
        <v>8</v>
      </c>
      <c r="N83" s="6" t="str">
        <f t="shared" si="118"/>
        <v>ALTA</v>
      </c>
      <c r="O83" s="12" t="s">
        <v>925</v>
      </c>
      <c r="P83" s="13"/>
      <c r="Q83" s="14"/>
      <c r="R83" s="13"/>
      <c r="S83" s="13"/>
      <c r="T83" s="13"/>
      <c r="U83" s="13"/>
      <c r="V83" s="13"/>
      <c r="W83" s="13"/>
      <c r="X83" s="7">
        <f t="shared" si="119"/>
        <v>0</v>
      </c>
      <c r="Y83" s="7" t="str">
        <f t="shared" si="127"/>
        <v>DÉBIL</v>
      </c>
      <c r="Z83" s="7"/>
      <c r="AA83" s="7" t="str">
        <f t="shared" si="128"/>
        <v>SIN DATOS</v>
      </c>
      <c r="AB83" s="7" t="str">
        <f t="shared" si="129"/>
        <v>SIN DATOS</v>
      </c>
      <c r="AC83" s="7"/>
      <c r="AD83" s="7"/>
      <c r="AE83" s="7">
        <f t="shared" si="130"/>
        <v>2</v>
      </c>
      <c r="AF83" s="7">
        <f t="shared" si="131"/>
        <v>4</v>
      </c>
      <c r="AG83" s="11">
        <f t="shared" si="120"/>
        <v>8</v>
      </c>
      <c r="AH83" s="6" t="str">
        <f t="shared" si="121"/>
        <v>ALTA</v>
      </c>
      <c r="AI83" s="7" t="s">
        <v>906</v>
      </c>
      <c r="AJ83" s="12" t="s">
        <v>926</v>
      </c>
      <c r="AK83" s="15" t="s">
        <v>908</v>
      </c>
      <c r="AL83" s="12" t="s">
        <v>909</v>
      </c>
      <c r="AM83" s="12" t="s">
        <v>910</v>
      </c>
    </row>
  </sheetData>
  <sheetProtection selectLockedCells="1" selectUnlockedCells="1"/>
  <autoFilter ref="A5:AM83" xr:uid="{20B9C2A5-24A8-4CF9-8FDE-F8E7528D7DD8}"/>
  <mergeCells count="94">
    <mergeCell ref="A80:A83"/>
    <mergeCell ref="B80:B83"/>
    <mergeCell ref="C80:C83"/>
    <mergeCell ref="D80:D83"/>
    <mergeCell ref="E80:E83"/>
    <mergeCell ref="B76:B79"/>
    <mergeCell ref="C76:C79"/>
    <mergeCell ref="D76:D79"/>
    <mergeCell ref="E76:E79"/>
    <mergeCell ref="A45:A79"/>
    <mergeCell ref="B70:B75"/>
    <mergeCell ref="C70:C75"/>
    <mergeCell ref="D70:D75"/>
    <mergeCell ref="E70:E75"/>
    <mergeCell ref="B67:B69"/>
    <mergeCell ref="C67:C69"/>
    <mergeCell ref="D67:D69"/>
    <mergeCell ref="E67:E69"/>
    <mergeCell ref="B65:B66"/>
    <mergeCell ref="C65:C66"/>
    <mergeCell ref="D65:D66"/>
    <mergeCell ref="E65:E66"/>
    <mergeCell ref="B60:B64"/>
    <mergeCell ref="C60:C64"/>
    <mergeCell ref="D60:D64"/>
    <mergeCell ref="E60:E64"/>
    <mergeCell ref="B57:B59"/>
    <mergeCell ref="C57:C59"/>
    <mergeCell ref="D57:D59"/>
    <mergeCell ref="E57:E59"/>
    <mergeCell ref="B51:B56"/>
    <mergeCell ref="C51:C56"/>
    <mergeCell ref="D51:D56"/>
    <mergeCell ref="E51:E56"/>
    <mergeCell ref="B45:B50"/>
    <mergeCell ref="C45:C50"/>
    <mergeCell ref="D45:D50"/>
    <mergeCell ref="E45:E50"/>
    <mergeCell ref="B40:B44"/>
    <mergeCell ref="C40:C44"/>
    <mergeCell ref="D40:D44"/>
    <mergeCell ref="E40:E44"/>
    <mergeCell ref="A27:A44"/>
    <mergeCell ref="B33:B39"/>
    <mergeCell ref="C33:C39"/>
    <mergeCell ref="D33:D39"/>
    <mergeCell ref="E33:E39"/>
    <mergeCell ref="B30:B32"/>
    <mergeCell ref="C30:C32"/>
    <mergeCell ref="D30:D32"/>
    <mergeCell ref="E30:E32"/>
    <mergeCell ref="B27:B29"/>
    <mergeCell ref="C27:C29"/>
    <mergeCell ref="D27:D29"/>
    <mergeCell ref="E27:E29"/>
    <mergeCell ref="B25:B26"/>
    <mergeCell ref="C25:C26"/>
    <mergeCell ref="D25:D26"/>
    <mergeCell ref="E25:E26"/>
    <mergeCell ref="A6:A26"/>
    <mergeCell ref="B16:B24"/>
    <mergeCell ref="C16:C24"/>
    <mergeCell ref="D16:D24"/>
    <mergeCell ref="E16:E24"/>
    <mergeCell ref="B12:B15"/>
    <mergeCell ref="C12:C15"/>
    <mergeCell ref="D12:D15"/>
    <mergeCell ref="E12:E15"/>
    <mergeCell ref="B10:B11"/>
    <mergeCell ref="C10:C11"/>
    <mergeCell ref="D10:D11"/>
    <mergeCell ref="E10:E11"/>
    <mergeCell ref="AK3:AM3"/>
    <mergeCell ref="AE1:AJ1"/>
    <mergeCell ref="B6:B9"/>
    <mergeCell ref="C6:C9"/>
    <mergeCell ref="D6:D9"/>
    <mergeCell ref="E6:E9"/>
    <mergeCell ref="AE2:AJ2"/>
    <mergeCell ref="AE3:AJ3"/>
    <mergeCell ref="AI4:AM4"/>
    <mergeCell ref="AA4:AB4"/>
    <mergeCell ref="E1:AB1"/>
    <mergeCell ref="E2:AB2"/>
    <mergeCell ref="E3:AB3"/>
    <mergeCell ref="AC4:AH4"/>
    <mergeCell ref="O4:O5"/>
    <mergeCell ref="AK1:AM1"/>
    <mergeCell ref="AK2:AM2"/>
    <mergeCell ref="Q4:Z4"/>
    <mergeCell ref="P4:P5"/>
    <mergeCell ref="A4:I4"/>
    <mergeCell ref="K4:N4"/>
    <mergeCell ref="A1:D3"/>
  </mergeCells>
  <conditionalFormatting sqref="A5:E5 A4 K4:M4 J5 AC4">
    <cfRule type="cellIs" priority="922" stopIfTrue="1" operator="lessThanOrEqual">
      <formula>60</formula>
    </cfRule>
  </conditionalFormatting>
  <conditionalFormatting sqref="A5:E5">
    <cfRule type="cellIs" priority="921" stopIfTrue="1" operator="lessThanOrEqual">
      <formula>60</formula>
    </cfRule>
  </conditionalFormatting>
  <conditionalFormatting sqref="A1">
    <cfRule type="cellIs" priority="920" stopIfTrue="1" operator="lessThanOrEqual">
      <formula>60</formula>
    </cfRule>
  </conditionalFormatting>
  <conditionalFormatting sqref="I5">
    <cfRule type="cellIs" priority="919" stopIfTrue="1" operator="lessThanOrEqual">
      <formula>60</formula>
    </cfRule>
  </conditionalFormatting>
  <conditionalFormatting sqref="I5">
    <cfRule type="cellIs" priority="918" stopIfTrue="1" operator="lessThanOrEqual">
      <formula>60</formula>
    </cfRule>
  </conditionalFormatting>
  <conditionalFormatting sqref="G5">
    <cfRule type="cellIs" priority="917" stopIfTrue="1" operator="lessThanOrEqual">
      <formula>60</formula>
    </cfRule>
  </conditionalFormatting>
  <conditionalFormatting sqref="G5">
    <cfRule type="cellIs" priority="916" stopIfTrue="1" operator="lessThanOrEqual">
      <formula>60</formula>
    </cfRule>
  </conditionalFormatting>
  <conditionalFormatting sqref="F5">
    <cfRule type="cellIs" priority="915" stopIfTrue="1" operator="lessThanOrEqual">
      <formula>60</formula>
    </cfRule>
  </conditionalFormatting>
  <conditionalFormatting sqref="F5">
    <cfRule type="cellIs" priority="914" stopIfTrue="1" operator="lessThanOrEqual">
      <formula>60</formula>
    </cfRule>
  </conditionalFormatting>
  <conditionalFormatting sqref="H5">
    <cfRule type="cellIs" priority="913" stopIfTrue="1" operator="lessThanOrEqual">
      <formula>60</formula>
    </cfRule>
  </conditionalFormatting>
  <conditionalFormatting sqref="H5">
    <cfRule type="cellIs" priority="912" stopIfTrue="1" operator="lessThanOrEqual">
      <formula>60</formula>
    </cfRule>
  </conditionalFormatting>
  <conditionalFormatting sqref="AE5">
    <cfRule type="cellIs" dxfId="675" priority="903" stopIfTrue="1" operator="equal">
      <formula>"EXTREMA"</formula>
    </cfRule>
  </conditionalFormatting>
  <conditionalFormatting sqref="K5">
    <cfRule type="cellIs" dxfId="674" priority="898" stopIfTrue="1" operator="equal">
      <formula>"EXTREMA"</formula>
    </cfRule>
  </conditionalFormatting>
  <conditionalFormatting sqref="AG81:AG83">
    <cfRule type="cellIs" dxfId="673" priority="26" stopIfTrue="1" operator="equal">
      <formula>"EXTREMA"</formula>
    </cfRule>
  </conditionalFormatting>
  <conditionalFormatting sqref="AG81:AG83">
    <cfRule type="cellIs" dxfId="672" priority="27" stopIfTrue="1" operator="equal">
      <formula>"BAJA"</formula>
    </cfRule>
    <cfRule type="cellIs" dxfId="671" priority="28" stopIfTrue="1" operator="equal">
      <formula>"ALTA"</formula>
    </cfRule>
    <cfRule type="cellIs" dxfId="670" priority="29" stopIfTrue="1" operator="equal">
      <formula>"MODERADA"</formula>
    </cfRule>
  </conditionalFormatting>
  <conditionalFormatting sqref="H81:I82">
    <cfRule type="cellIs" priority="25" stopIfTrue="1" operator="lessThanOrEqual">
      <formula>60</formula>
    </cfRule>
  </conditionalFormatting>
  <conditionalFormatting sqref="AA5:AD5">
    <cfRule type="cellIs" dxfId="669" priority="824" stopIfTrue="1" operator="equal">
      <formula>"EXTREMA"</formula>
    </cfRule>
  </conditionalFormatting>
  <conditionalFormatting sqref="X5:Z5">
    <cfRule type="cellIs" dxfId="668" priority="823" stopIfTrue="1" operator="equal">
      <formula>"EXTREMA"</formula>
    </cfRule>
  </conditionalFormatting>
  <conditionalFormatting sqref="AG7:AG8">
    <cfRule type="cellIs" dxfId="667" priority="819" stopIfTrue="1" operator="equal">
      <formula>"EXTREMA"</formula>
    </cfRule>
  </conditionalFormatting>
  <conditionalFormatting sqref="AG7:AG8">
    <cfRule type="cellIs" dxfId="666" priority="820" stopIfTrue="1" operator="equal">
      <formula>"BAJA"</formula>
    </cfRule>
    <cfRule type="cellIs" dxfId="665" priority="821" stopIfTrue="1" operator="equal">
      <formula>"ALTA"</formula>
    </cfRule>
    <cfRule type="cellIs" dxfId="664" priority="822" stopIfTrue="1" operator="equal">
      <formula>"MODERADA"</formula>
    </cfRule>
  </conditionalFormatting>
  <conditionalFormatting sqref="H7:I7">
    <cfRule type="cellIs" priority="818" stopIfTrue="1" operator="lessThanOrEqual">
      <formula>60</formula>
    </cfRule>
  </conditionalFormatting>
  <conditionalFormatting sqref="N7:N8 AH9:AI9 AH6:AH8">
    <cfRule type="cellIs" dxfId="663" priority="814" stopIfTrue="1" operator="equal">
      <formula>"EXTREMA"</formula>
    </cfRule>
    <cfRule type="cellIs" dxfId="662" priority="815" stopIfTrue="1" operator="equal">
      <formula>"ALTA"</formula>
    </cfRule>
    <cfRule type="cellIs" dxfId="661" priority="816" stopIfTrue="1" operator="equal">
      <formula>"MODERADA"</formula>
    </cfRule>
    <cfRule type="cellIs" dxfId="660" priority="817" stopIfTrue="1" operator="equal">
      <formula>"BAJA"</formula>
    </cfRule>
  </conditionalFormatting>
  <conditionalFormatting sqref="AG6 AE6:AE9">
    <cfRule type="cellIs" dxfId="659" priority="810" stopIfTrue="1" operator="equal">
      <formula>"EXTREMA"</formula>
    </cfRule>
  </conditionalFormatting>
  <conditionalFormatting sqref="AG6">
    <cfRule type="cellIs" dxfId="658" priority="811" stopIfTrue="1" operator="equal">
      <formula>"BAJA"</formula>
    </cfRule>
    <cfRule type="cellIs" dxfId="657" priority="812" stopIfTrue="1" operator="equal">
      <formula>"ALTA"</formula>
    </cfRule>
    <cfRule type="cellIs" dxfId="656" priority="813" stopIfTrue="1" operator="equal">
      <formula>"MODERADA"</formula>
    </cfRule>
  </conditionalFormatting>
  <conditionalFormatting sqref="A6:B6">
    <cfRule type="cellIs" priority="809" stopIfTrue="1" operator="lessThanOrEqual">
      <formula>60</formula>
    </cfRule>
  </conditionalFormatting>
  <conditionalFormatting sqref="C6:E6">
    <cfRule type="cellIs" priority="808" stopIfTrue="1" operator="lessThanOrEqual">
      <formula>60</formula>
    </cfRule>
  </conditionalFormatting>
  <conditionalFormatting sqref="H6:I6">
    <cfRule type="cellIs" priority="807" stopIfTrue="1" operator="lessThanOrEqual">
      <formula>60</formula>
    </cfRule>
  </conditionalFormatting>
  <conditionalFormatting sqref="N6">
    <cfRule type="cellIs" dxfId="655" priority="803" stopIfTrue="1" operator="equal">
      <formula>"EXTREMA"</formula>
    </cfRule>
    <cfRule type="cellIs" dxfId="654" priority="804" stopIfTrue="1" operator="equal">
      <formula>"ALTA"</formula>
    </cfRule>
    <cfRule type="cellIs" dxfId="653" priority="805" stopIfTrue="1" operator="equal">
      <formula>"MODERADA"</formula>
    </cfRule>
    <cfRule type="cellIs" dxfId="652" priority="806" stopIfTrue="1" operator="equal">
      <formula>"BAJA"</formula>
    </cfRule>
  </conditionalFormatting>
  <conditionalFormatting sqref="AG9">
    <cfRule type="cellIs" dxfId="651" priority="799" stopIfTrue="1" operator="equal">
      <formula>"EXTREMA"</formula>
    </cfRule>
  </conditionalFormatting>
  <conditionalFormatting sqref="AG9">
    <cfRule type="cellIs" dxfId="650" priority="800" stopIfTrue="1" operator="equal">
      <formula>"BAJA"</formula>
    </cfRule>
    <cfRule type="cellIs" dxfId="649" priority="801" stopIfTrue="1" operator="equal">
      <formula>"ALTA"</formula>
    </cfRule>
    <cfRule type="cellIs" dxfId="648" priority="802" stopIfTrue="1" operator="equal">
      <formula>"MODERADA"</formula>
    </cfRule>
  </conditionalFormatting>
  <conditionalFormatting sqref="H9:I9">
    <cfRule type="cellIs" priority="798" stopIfTrue="1" operator="lessThanOrEqual">
      <formula>60</formula>
    </cfRule>
  </conditionalFormatting>
  <conditionalFormatting sqref="N9">
    <cfRule type="cellIs" dxfId="647" priority="794" stopIfTrue="1" operator="equal">
      <formula>"EXTREMA"</formula>
    </cfRule>
    <cfRule type="cellIs" dxfId="646" priority="795" stopIfTrue="1" operator="equal">
      <formula>"ALTA"</formula>
    </cfRule>
    <cfRule type="cellIs" dxfId="645" priority="796" stopIfTrue="1" operator="equal">
      <formula>"MODERADA"</formula>
    </cfRule>
    <cfRule type="cellIs" dxfId="644" priority="797" stopIfTrue="1" operator="equal">
      <formula>"BAJA"</formula>
    </cfRule>
  </conditionalFormatting>
  <conditionalFormatting sqref="Z6:AD9">
    <cfRule type="cellIs" dxfId="643" priority="791" stopIfTrue="1" operator="equal">
      <formula>"MODERADO"</formula>
    </cfRule>
  </conditionalFormatting>
  <conditionalFormatting sqref="Z6:AD9">
    <cfRule type="cellIs" priority="790" operator="equal">
      <formula>"="</formula>
    </cfRule>
    <cfRule type="cellIs" dxfId="642" priority="792" stopIfTrue="1" operator="equal">
      <formula>"DÉBIL"</formula>
    </cfRule>
    <cfRule type="cellIs" dxfId="641" priority="793" stopIfTrue="1" operator="equal">
      <formula>"FUERTE"</formula>
    </cfRule>
  </conditionalFormatting>
  <conditionalFormatting sqref="Y6:Y9">
    <cfRule type="cellIs" dxfId="640" priority="787" stopIfTrue="1" operator="equal">
      <formula>"MODERADO"</formula>
    </cfRule>
  </conditionalFormatting>
  <conditionalFormatting sqref="Y6:Y9">
    <cfRule type="cellIs" priority="786" operator="equal">
      <formula>"="</formula>
    </cfRule>
    <cfRule type="cellIs" dxfId="639" priority="788" stopIfTrue="1" operator="equal">
      <formula>"DÉBIL"</formula>
    </cfRule>
    <cfRule type="cellIs" dxfId="638" priority="789" stopIfTrue="1" operator="equal">
      <formula>"FUERTE"</formula>
    </cfRule>
  </conditionalFormatting>
  <conditionalFormatting sqref="H8:I8">
    <cfRule type="cellIs" priority="785" stopIfTrue="1" operator="lessThanOrEqual">
      <formula>60</formula>
    </cfRule>
  </conditionalFormatting>
  <conditionalFormatting sqref="AG11">
    <cfRule type="cellIs" dxfId="637" priority="781" stopIfTrue="1" operator="equal">
      <formula>"EXTREMA"</formula>
    </cfRule>
  </conditionalFormatting>
  <conditionalFormatting sqref="AG11">
    <cfRule type="cellIs" dxfId="636" priority="782" stopIfTrue="1" operator="equal">
      <formula>"BAJA"</formula>
    </cfRule>
    <cfRule type="cellIs" dxfId="635" priority="783" stopIfTrue="1" operator="equal">
      <formula>"ALTA"</formula>
    </cfRule>
    <cfRule type="cellIs" dxfId="634" priority="784" stopIfTrue="1" operator="equal">
      <formula>"MODERADA"</formula>
    </cfRule>
  </conditionalFormatting>
  <conditionalFormatting sqref="H11:I11">
    <cfRule type="cellIs" priority="780" stopIfTrue="1" operator="lessThanOrEqual">
      <formula>60</formula>
    </cfRule>
  </conditionalFormatting>
  <conditionalFormatting sqref="N11 AH10:AI11">
    <cfRule type="cellIs" dxfId="633" priority="776" stopIfTrue="1" operator="equal">
      <formula>"EXTREMA"</formula>
    </cfRule>
    <cfRule type="cellIs" dxfId="632" priority="777" stopIfTrue="1" operator="equal">
      <formula>"ALTA"</formula>
    </cfRule>
    <cfRule type="cellIs" dxfId="631" priority="778" stopIfTrue="1" operator="equal">
      <formula>"MODERADA"</formula>
    </cfRule>
    <cfRule type="cellIs" dxfId="630" priority="779" stopIfTrue="1" operator="equal">
      <formula>"BAJA"</formula>
    </cfRule>
  </conditionalFormatting>
  <conditionalFormatting sqref="AG10 AE10:AE11">
    <cfRule type="cellIs" dxfId="629" priority="772" stopIfTrue="1" operator="equal">
      <formula>"EXTREMA"</formula>
    </cfRule>
  </conditionalFormatting>
  <conditionalFormatting sqref="AG10">
    <cfRule type="cellIs" dxfId="628" priority="773" stopIfTrue="1" operator="equal">
      <formula>"BAJA"</formula>
    </cfRule>
    <cfRule type="cellIs" dxfId="627" priority="774" stopIfTrue="1" operator="equal">
      <formula>"ALTA"</formula>
    </cfRule>
    <cfRule type="cellIs" dxfId="626" priority="775" stopIfTrue="1" operator="equal">
      <formula>"MODERADA"</formula>
    </cfRule>
  </conditionalFormatting>
  <conditionalFormatting sqref="B10">
    <cfRule type="cellIs" priority="771" stopIfTrue="1" operator="lessThanOrEqual">
      <formula>60</formula>
    </cfRule>
  </conditionalFormatting>
  <conditionalFormatting sqref="C10:E10">
    <cfRule type="cellIs" priority="770" stopIfTrue="1" operator="lessThanOrEqual">
      <formula>60</formula>
    </cfRule>
  </conditionalFormatting>
  <conditionalFormatting sqref="H10:I10">
    <cfRule type="cellIs" priority="769" stopIfTrue="1" operator="lessThanOrEqual">
      <formula>60</formula>
    </cfRule>
  </conditionalFormatting>
  <conditionalFormatting sqref="N10">
    <cfRule type="cellIs" dxfId="625" priority="765" stopIfTrue="1" operator="equal">
      <formula>"EXTREMA"</formula>
    </cfRule>
    <cfRule type="cellIs" dxfId="624" priority="766" stopIfTrue="1" operator="equal">
      <formula>"ALTA"</formula>
    </cfRule>
    <cfRule type="cellIs" dxfId="623" priority="767" stopIfTrue="1" operator="equal">
      <formula>"MODERADA"</formula>
    </cfRule>
    <cfRule type="cellIs" dxfId="622" priority="768" stopIfTrue="1" operator="equal">
      <formula>"BAJA"</formula>
    </cfRule>
  </conditionalFormatting>
  <conditionalFormatting sqref="Z10:AD11">
    <cfRule type="cellIs" dxfId="621" priority="762" stopIfTrue="1" operator="equal">
      <formula>"MODERADO"</formula>
    </cfRule>
  </conditionalFormatting>
  <conditionalFormatting sqref="Z10:AD11">
    <cfRule type="cellIs" priority="761" operator="equal">
      <formula>"="</formula>
    </cfRule>
    <cfRule type="cellIs" dxfId="620" priority="763" stopIfTrue="1" operator="equal">
      <formula>"DÉBIL"</formula>
    </cfRule>
    <cfRule type="cellIs" dxfId="619" priority="764" stopIfTrue="1" operator="equal">
      <formula>"FUERTE"</formula>
    </cfRule>
  </conditionalFormatting>
  <conditionalFormatting sqref="Y10:Y11">
    <cfRule type="cellIs" dxfId="618" priority="758" stopIfTrue="1" operator="equal">
      <formula>"MODERADO"</formula>
    </cfRule>
  </conditionalFormatting>
  <conditionalFormatting sqref="Y10:Y11">
    <cfRule type="cellIs" priority="757" operator="equal">
      <formula>"="</formula>
    </cfRule>
    <cfRule type="cellIs" dxfId="617" priority="759" stopIfTrue="1" operator="equal">
      <formula>"DÉBIL"</formula>
    </cfRule>
    <cfRule type="cellIs" dxfId="616" priority="760" stopIfTrue="1" operator="equal">
      <formula>"FUERTE"</formula>
    </cfRule>
  </conditionalFormatting>
  <conditionalFormatting sqref="AG13:AG14">
    <cfRule type="cellIs" dxfId="615" priority="753" stopIfTrue="1" operator="equal">
      <formula>"EXTREMA"</formula>
    </cfRule>
  </conditionalFormatting>
  <conditionalFormatting sqref="AG13:AG14">
    <cfRule type="cellIs" dxfId="614" priority="754" stopIfTrue="1" operator="equal">
      <formula>"BAJA"</formula>
    </cfRule>
    <cfRule type="cellIs" dxfId="613" priority="755" stopIfTrue="1" operator="equal">
      <formula>"ALTA"</formula>
    </cfRule>
    <cfRule type="cellIs" dxfId="612" priority="756" stopIfTrue="1" operator="equal">
      <formula>"MODERADA"</formula>
    </cfRule>
  </conditionalFormatting>
  <conditionalFormatting sqref="H13:I14">
    <cfRule type="cellIs" priority="752" stopIfTrue="1" operator="lessThanOrEqual">
      <formula>60</formula>
    </cfRule>
  </conditionalFormatting>
  <conditionalFormatting sqref="N13:N14 AH12:AI15">
    <cfRule type="cellIs" dxfId="611" priority="748" stopIfTrue="1" operator="equal">
      <formula>"EXTREMA"</formula>
    </cfRule>
    <cfRule type="cellIs" dxfId="610" priority="749" stopIfTrue="1" operator="equal">
      <formula>"ALTA"</formula>
    </cfRule>
    <cfRule type="cellIs" dxfId="609" priority="750" stopIfTrue="1" operator="equal">
      <formula>"MODERADA"</formula>
    </cfRule>
    <cfRule type="cellIs" dxfId="608" priority="751" stopIfTrue="1" operator="equal">
      <formula>"BAJA"</formula>
    </cfRule>
  </conditionalFormatting>
  <conditionalFormatting sqref="AG12 AE12:AE15">
    <cfRule type="cellIs" dxfId="607" priority="744" stopIfTrue="1" operator="equal">
      <formula>"EXTREMA"</formula>
    </cfRule>
  </conditionalFormatting>
  <conditionalFormatting sqref="AG12">
    <cfRule type="cellIs" dxfId="606" priority="745" stopIfTrue="1" operator="equal">
      <formula>"BAJA"</formula>
    </cfRule>
    <cfRule type="cellIs" dxfId="605" priority="746" stopIfTrue="1" operator="equal">
      <formula>"ALTA"</formula>
    </cfRule>
    <cfRule type="cellIs" dxfId="604" priority="747" stopIfTrue="1" operator="equal">
      <formula>"MODERADA"</formula>
    </cfRule>
  </conditionalFormatting>
  <conditionalFormatting sqref="B12">
    <cfRule type="cellIs" priority="743" stopIfTrue="1" operator="lessThanOrEqual">
      <formula>60</formula>
    </cfRule>
  </conditionalFormatting>
  <conditionalFormatting sqref="C12:E12">
    <cfRule type="cellIs" priority="742" stopIfTrue="1" operator="lessThanOrEqual">
      <formula>60</formula>
    </cfRule>
  </conditionalFormatting>
  <conditionalFormatting sqref="H12:I12">
    <cfRule type="cellIs" priority="741" stopIfTrue="1" operator="lessThanOrEqual">
      <formula>60</formula>
    </cfRule>
  </conditionalFormatting>
  <conditionalFormatting sqref="N12">
    <cfRule type="cellIs" dxfId="603" priority="737" stopIfTrue="1" operator="equal">
      <formula>"EXTREMA"</formula>
    </cfRule>
    <cfRule type="cellIs" dxfId="602" priority="738" stopIfTrue="1" operator="equal">
      <formula>"ALTA"</formula>
    </cfRule>
    <cfRule type="cellIs" dxfId="601" priority="739" stopIfTrue="1" operator="equal">
      <formula>"MODERADA"</formula>
    </cfRule>
    <cfRule type="cellIs" dxfId="600" priority="740" stopIfTrue="1" operator="equal">
      <formula>"BAJA"</formula>
    </cfRule>
  </conditionalFormatting>
  <conditionalFormatting sqref="AG15">
    <cfRule type="cellIs" dxfId="599" priority="733" stopIfTrue="1" operator="equal">
      <formula>"EXTREMA"</formula>
    </cfRule>
  </conditionalFormatting>
  <conditionalFormatting sqref="AG15">
    <cfRule type="cellIs" dxfId="598" priority="734" stopIfTrue="1" operator="equal">
      <formula>"BAJA"</formula>
    </cfRule>
    <cfRule type="cellIs" dxfId="597" priority="735" stopIfTrue="1" operator="equal">
      <formula>"ALTA"</formula>
    </cfRule>
    <cfRule type="cellIs" dxfId="596" priority="736" stopIfTrue="1" operator="equal">
      <formula>"MODERADA"</formula>
    </cfRule>
  </conditionalFormatting>
  <conditionalFormatting sqref="H15:I15">
    <cfRule type="cellIs" priority="732" stopIfTrue="1" operator="lessThanOrEqual">
      <formula>60</formula>
    </cfRule>
  </conditionalFormatting>
  <conditionalFormatting sqref="N15">
    <cfRule type="cellIs" dxfId="595" priority="728" stopIfTrue="1" operator="equal">
      <formula>"EXTREMA"</formula>
    </cfRule>
    <cfRule type="cellIs" dxfId="594" priority="729" stopIfTrue="1" operator="equal">
      <formula>"ALTA"</formula>
    </cfRule>
    <cfRule type="cellIs" dxfId="593" priority="730" stopIfTrue="1" operator="equal">
      <formula>"MODERADA"</formula>
    </cfRule>
    <cfRule type="cellIs" dxfId="592" priority="731" stopIfTrue="1" operator="equal">
      <formula>"BAJA"</formula>
    </cfRule>
  </conditionalFormatting>
  <conditionalFormatting sqref="Z12:AD15">
    <cfRule type="cellIs" dxfId="591" priority="725" stopIfTrue="1" operator="equal">
      <formula>"MODERADO"</formula>
    </cfRule>
  </conditionalFormatting>
  <conditionalFormatting sqref="Z12:AD15">
    <cfRule type="cellIs" priority="724" operator="equal">
      <formula>"="</formula>
    </cfRule>
    <cfRule type="cellIs" dxfId="590" priority="726" stopIfTrue="1" operator="equal">
      <formula>"DÉBIL"</formula>
    </cfRule>
    <cfRule type="cellIs" dxfId="589" priority="727" stopIfTrue="1" operator="equal">
      <formula>"FUERTE"</formula>
    </cfRule>
  </conditionalFormatting>
  <conditionalFormatting sqref="Y12:Y15">
    <cfRule type="cellIs" dxfId="588" priority="721" stopIfTrue="1" operator="equal">
      <formula>"MODERADO"</formula>
    </cfRule>
  </conditionalFormatting>
  <conditionalFormatting sqref="Y12:Y15">
    <cfRule type="cellIs" priority="720" operator="equal">
      <formula>"="</formula>
    </cfRule>
    <cfRule type="cellIs" dxfId="587" priority="722" stopIfTrue="1" operator="equal">
      <formula>"DÉBIL"</formula>
    </cfRule>
    <cfRule type="cellIs" dxfId="586" priority="723" stopIfTrue="1" operator="equal">
      <formula>"FUERTE"</formula>
    </cfRule>
  </conditionalFormatting>
  <conditionalFormatting sqref="AG20">
    <cfRule type="cellIs" dxfId="585" priority="716" stopIfTrue="1" operator="equal">
      <formula>"EXTREMA"</formula>
    </cfRule>
  </conditionalFormatting>
  <conditionalFormatting sqref="AG20">
    <cfRule type="cellIs" dxfId="584" priority="717" stopIfTrue="1" operator="equal">
      <formula>"BAJA"</formula>
    </cfRule>
    <cfRule type="cellIs" dxfId="583" priority="718" stopIfTrue="1" operator="equal">
      <formula>"ALTA"</formula>
    </cfRule>
    <cfRule type="cellIs" dxfId="582" priority="719" stopIfTrue="1" operator="equal">
      <formula>"MODERADA"</formula>
    </cfRule>
  </conditionalFormatting>
  <conditionalFormatting sqref="H20:I20">
    <cfRule type="cellIs" priority="715" stopIfTrue="1" operator="lessThanOrEqual">
      <formula>60</formula>
    </cfRule>
  </conditionalFormatting>
  <conditionalFormatting sqref="N20 AH24:AI24 AH16:AI20">
    <cfRule type="cellIs" dxfId="581" priority="711" stopIfTrue="1" operator="equal">
      <formula>"EXTREMA"</formula>
    </cfRule>
    <cfRule type="cellIs" dxfId="580" priority="712" stopIfTrue="1" operator="equal">
      <formula>"ALTA"</formula>
    </cfRule>
    <cfRule type="cellIs" dxfId="579" priority="713" stopIfTrue="1" operator="equal">
      <formula>"MODERADA"</formula>
    </cfRule>
    <cfRule type="cellIs" dxfId="578" priority="714" stopIfTrue="1" operator="equal">
      <formula>"BAJA"</formula>
    </cfRule>
  </conditionalFormatting>
  <conditionalFormatting sqref="AG16:AG19 AE16:AE20 AE24">
    <cfRule type="cellIs" dxfId="577" priority="707" stopIfTrue="1" operator="equal">
      <formula>"EXTREMA"</formula>
    </cfRule>
  </conditionalFormatting>
  <conditionalFormatting sqref="AG16:AG19">
    <cfRule type="cellIs" dxfId="576" priority="708" stopIfTrue="1" operator="equal">
      <formula>"BAJA"</formula>
    </cfRule>
    <cfRule type="cellIs" dxfId="575" priority="709" stopIfTrue="1" operator="equal">
      <formula>"ALTA"</formula>
    </cfRule>
    <cfRule type="cellIs" dxfId="574" priority="710" stopIfTrue="1" operator="equal">
      <formula>"MODERADA"</formula>
    </cfRule>
  </conditionalFormatting>
  <conditionalFormatting sqref="B16">
    <cfRule type="cellIs" priority="706" stopIfTrue="1" operator="lessThanOrEqual">
      <formula>60</formula>
    </cfRule>
  </conditionalFormatting>
  <conditionalFormatting sqref="C16:E16">
    <cfRule type="cellIs" priority="705" stopIfTrue="1" operator="lessThanOrEqual">
      <formula>60</formula>
    </cfRule>
  </conditionalFormatting>
  <conditionalFormatting sqref="H16:I19">
    <cfRule type="cellIs" priority="704" stopIfTrue="1" operator="lessThanOrEqual">
      <formula>60</formula>
    </cfRule>
  </conditionalFormatting>
  <conditionalFormatting sqref="N16:N19">
    <cfRule type="cellIs" dxfId="573" priority="700" stopIfTrue="1" operator="equal">
      <formula>"EXTREMA"</formula>
    </cfRule>
    <cfRule type="cellIs" dxfId="572" priority="701" stopIfTrue="1" operator="equal">
      <formula>"ALTA"</formula>
    </cfRule>
    <cfRule type="cellIs" dxfId="571" priority="702" stopIfTrue="1" operator="equal">
      <formula>"MODERADA"</formula>
    </cfRule>
    <cfRule type="cellIs" dxfId="570" priority="703" stopIfTrue="1" operator="equal">
      <formula>"BAJA"</formula>
    </cfRule>
  </conditionalFormatting>
  <conditionalFormatting sqref="AG24">
    <cfRule type="cellIs" dxfId="569" priority="696" stopIfTrue="1" operator="equal">
      <formula>"EXTREMA"</formula>
    </cfRule>
  </conditionalFormatting>
  <conditionalFormatting sqref="AG24">
    <cfRule type="cellIs" dxfId="568" priority="697" stopIfTrue="1" operator="equal">
      <formula>"BAJA"</formula>
    </cfRule>
    <cfRule type="cellIs" dxfId="567" priority="698" stopIfTrue="1" operator="equal">
      <formula>"ALTA"</formula>
    </cfRule>
    <cfRule type="cellIs" dxfId="566" priority="699" stopIfTrue="1" operator="equal">
      <formula>"MODERADA"</formula>
    </cfRule>
  </conditionalFormatting>
  <conditionalFormatting sqref="H24:I24">
    <cfRule type="cellIs" priority="695" stopIfTrue="1" operator="lessThanOrEqual">
      <formula>60</formula>
    </cfRule>
  </conditionalFormatting>
  <conditionalFormatting sqref="N24">
    <cfRule type="cellIs" dxfId="565" priority="691" stopIfTrue="1" operator="equal">
      <formula>"EXTREMA"</formula>
    </cfRule>
    <cfRule type="cellIs" dxfId="564" priority="692" stopIfTrue="1" operator="equal">
      <formula>"ALTA"</formula>
    </cfRule>
    <cfRule type="cellIs" dxfId="563" priority="693" stopIfTrue="1" operator="equal">
      <formula>"MODERADA"</formula>
    </cfRule>
    <cfRule type="cellIs" dxfId="562" priority="694" stopIfTrue="1" operator="equal">
      <formula>"BAJA"</formula>
    </cfRule>
  </conditionalFormatting>
  <conditionalFormatting sqref="Z16:AD20 Z24:AD24">
    <cfRule type="cellIs" dxfId="561" priority="688" stopIfTrue="1" operator="equal">
      <formula>"MODERADO"</formula>
    </cfRule>
  </conditionalFormatting>
  <conditionalFormatting sqref="Z16:AD20 Z24:AD24">
    <cfRule type="cellIs" priority="687" operator="equal">
      <formula>"="</formula>
    </cfRule>
    <cfRule type="cellIs" dxfId="560" priority="689" stopIfTrue="1" operator="equal">
      <formula>"DÉBIL"</formula>
    </cfRule>
    <cfRule type="cellIs" dxfId="559" priority="690" stopIfTrue="1" operator="equal">
      <formula>"FUERTE"</formula>
    </cfRule>
  </conditionalFormatting>
  <conditionalFormatting sqref="Y16:Y20 Y24">
    <cfRule type="cellIs" dxfId="558" priority="684" stopIfTrue="1" operator="equal">
      <formula>"MODERADO"</formula>
    </cfRule>
  </conditionalFormatting>
  <conditionalFormatting sqref="Y16:Y20 Y24">
    <cfRule type="cellIs" priority="683" operator="equal">
      <formula>"="</formula>
    </cfRule>
    <cfRule type="cellIs" dxfId="557" priority="685" stopIfTrue="1" operator="equal">
      <formula>"DÉBIL"</formula>
    </cfRule>
    <cfRule type="cellIs" dxfId="556" priority="686" stopIfTrue="1" operator="equal">
      <formula>"FUERTE"</formula>
    </cfRule>
  </conditionalFormatting>
  <conditionalFormatting sqref="AH21:AI21">
    <cfRule type="cellIs" dxfId="555" priority="679" stopIfTrue="1" operator="equal">
      <formula>"EXTREMA"</formula>
    </cfRule>
    <cfRule type="cellIs" dxfId="554" priority="680" stopIfTrue="1" operator="equal">
      <formula>"ALTA"</formula>
    </cfRule>
    <cfRule type="cellIs" dxfId="553" priority="681" stopIfTrue="1" operator="equal">
      <formula>"MODERADA"</formula>
    </cfRule>
    <cfRule type="cellIs" dxfId="552" priority="682" stopIfTrue="1" operator="equal">
      <formula>"BAJA"</formula>
    </cfRule>
  </conditionalFormatting>
  <conditionalFormatting sqref="AE21">
    <cfRule type="cellIs" dxfId="551" priority="678" stopIfTrue="1" operator="equal">
      <formula>"EXTREMA"</formula>
    </cfRule>
  </conditionalFormatting>
  <conditionalFormatting sqref="AG21">
    <cfRule type="cellIs" dxfId="550" priority="674" stopIfTrue="1" operator="equal">
      <formula>"EXTREMA"</formula>
    </cfRule>
  </conditionalFormatting>
  <conditionalFormatting sqref="AG21">
    <cfRule type="cellIs" dxfId="549" priority="675" stopIfTrue="1" operator="equal">
      <formula>"BAJA"</formula>
    </cfRule>
    <cfRule type="cellIs" dxfId="548" priority="676" stopIfTrue="1" operator="equal">
      <formula>"ALTA"</formula>
    </cfRule>
    <cfRule type="cellIs" dxfId="547" priority="677" stopIfTrue="1" operator="equal">
      <formula>"MODERADA"</formula>
    </cfRule>
  </conditionalFormatting>
  <conditionalFormatting sqref="H21:I21">
    <cfRule type="cellIs" priority="673" stopIfTrue="1" operator="lessThanOrEqual">
      <formula>60</formula>
    </cfRule>
  </conditionalFormatting>
  <conditionalFormatting sqref="N21">
    <cfRule type="cellIs" dxfId="546" priority="669" stopIfTrue="1" operator="equal">
      <formula>"EXTREMA"</formula>
    </cfRule>
    <cfRule type="cellIs" dxfId="545" priority="670" stopIfTrue="1" operator="equal">
      <formula>"ALTA"</formula>
    </cfRule>
    <cfRule type="cellIs" dxfId="544" priority="671" stopIfTrue="1" operator="equal">
      <formula>"MODERADA"</formula>
    </cfRule>
    <cfRule type="cellIs" dxfId="543" priority="672" stopIfTrue="1" operator="equal">
      <formula>"BAJA"</formula>
    </cfRule>
  </conditionalFormatting>
  <conditionalFormatting sqref="Z21:AD21">
    <cfRule type="cellIs" dxfId="542" priority="666" stopIfTrue="1" operator="equal">
      <formula>"MODERADO"</formula>
    </cfRule>
  </conditionalFormatting>
  <conditionalFormatting sqref="Z21:AD21">
    <cfRule type="cellIs" priority="665" operator="equal">
      <formula>"="</formula>
    </cfRule>
    <cfRule type="cellIs" dxfId="541" priority="667" stopIfTrue="1" operator="equal">
      <formula>"DÉBIL"</formula>
    </cfRule>
    <cfRule type="cellIs" dxfId="540" priority="668" stopIfTrue="1" operator="equal">
      <formula>"FUERTE"</formula>
    </cfRule>
  </conditionalFormatting>
  <conditionalFormatting sqref="Y21">
    <cfRule type="cellIs" dxfId="539" priority="662" stopIfTrue="1" operator="equal">
      <formula>"MODERADO"</formula>
    </cfRule>
  </conditionalFormatting>
  <conditionalFormatting sqref="Y21">
    <cfRule type="cellIs" priority="661" operator="equal">
      <formula>"="</formula>
    </cfRule>
    <cfRule type="cellIs" dxfId="538" priority="663" stopIfTrue="1" operator="equal">
      <formula>"DÉBIL"</formula>
    </cfRule>
    <cfRule type="cellIs" dxfId="537" priority="664" stopIfTrue="1" operator="equal">
      <formula>"FUERTE"</formula>
    </cfRule>
  </conditionalFormatting>
  <conditionalFormatting sqref="AH22:AI22">
    <cfRule type="cellIs" dxfId="536" priority="657" stopIfTrue="1" operator="equal">
      <formula>"EXTREMA"</formula>
    </cfRule>
    <cfRule type="cellIs" dxfId="535" priority="658" stopIfTrue="1" operator="equal">
      <formula>"ALTA"</formula>
    </cfRule>
    <cfRule type="cellIs" dxfId="534" priority="659" stopIfTrue="1" operator="equal">
      <formula>"MODERADA"</formula>
    </cfRule>
    <cfRule type="cellIs" dxfId="533" priority="660" stopIfTrue="1" operator="equal">
      <formula>"BAJA"</formula>
    </cfRule>
  </conditionalFormatting>
  <conditionalFormatting sqref="AE22">
    <cfRule type="cellIs" dxfId="532" priority="656" stopIfTrue="1" operator="equal">
      <formula>"EXTREMA"</formula>
    </cfRule>
  </conditionalFormatting>
  <conditionalFormatting sqref="AG22">
    <cfRule type="cellIs" dxfId="531" priority="652" stopIfTrue="1" operator="equal">
      <formula>"EXTREMA"</formula>
    </cfRule>
  </conditionalFormatting>
  <conditionalFormatting sqref="AG22">
    <cfRule type="cellIs" dxfId="530" priority="653" stopIfTrue="1" operator="equal">
      <formula>"BAJA"</formula>
    </cfRule>
    <cfRule type="cellIs" dxfId="529" priority="654" stopIfTrue="1" operator="equal">
      <formula>"ALTA"</formula>
    </cfRule>
    <cfRule type="cellIs" dxfId="528" priority="655" stopIfTrue="1" operator="equal">
      <formula>"MODERADA"</formula>
    </cfRule>
  </conditionalFormatting>
  <conditionalFormatting sqref="H22:I22">
    <cfRule type="cellIs" priority="651" stopIfTrue="1" operator="lessThanOrEqual">
      <formula>60</formula>
    </cfRule>
  </conditionalFormatting>
  <conditionalFormatting sqref="N22">
    <cfRule type="cellIs" dxfId="527" priority="647" stopIfTrue="1" operator="equal">
      <formula>"EXTREMA"</formula>
    </cfRule>
    <cfRule type="cellIs" dxfId="526" priority="648" stopIfTrue="1" operator="equal">
      <formula>"ALTA"</formula>
    </cfRule>
    <cfRule type="cellIs" dxfId="525" priority="649" stopIfTrue="1" operator="equal">
      <formula>"MODERADA"</formula>
    </cfRule>
    <cfRule type="cellIs" dxfId="524" priority="650" stopIfTrue="1" operator="equal">
      <formula>"BAJA"</formula>
    </cfRule>
  </conditionalFormatting>
  <conditionalFormatting sqref="Z22:AD22">
    <cfRule type="cellIs" dxfId="523" priority="644" stopIfTrue="1" operator="equal">
      <formula>"MODERADO"</formula>
    </cfRule>
  </conditionalFormatting>
  <conditionalFormatting sqref="Z22:AD22">
    <cfRule type="cellIs" priority="643" operator="equal">
      <formula>"="</formula>
    </cfRule>
    <cfRule type="cellIs" dxfId="522" priority="645" stopIfTrue="1" operator="equal">
      <formula>"DÉBIL"</formula>
    </cfRule>
    <cfRule type="cellIs" dxfId="521" priority="646" stopIfTrue="1" operator="equal">
      <formula>"FUERTE"</formula>
    </cfRule>
  </conditionalFormatting>
  <conditionalFormatting sqref="Y22">
    <cfRule type="cellIs" dxfId="520" priority="640" stopIfTrue="1" operator="equal">
      <formula>"MODERADO"</formula>
    </cfRule>
  </conditionalFormatting>
  <conditionalFormatting sqref="Y22">
    <cfRule type="cellIs" priority="639" operator="equal">
      <formula>"="</formula>
    </cfRule>
    <cfRule type="cellIs" dxfId="519" priority="641" stopIfTrue="1" operator="equal">
      <formula>"DÉBIL"</formula>
    </cfRule>
    <cfRule type="cellIs" dxfId="518" priority="642" stopIfTrue="1" operator="equal">
      <formula>"FUERTE"</formula>
    </cfRule>
  </conditionalFormatting>
  <conditionalFormatting sqref="AH23:AI23">
    <cfRule type="cellIs" dxfId="517" priority="635" stopIfTrue="1" operator="equal">
      <formula>"EXTREMA"</formula>
    </cfRule>
    <cfRule type="cellIs" dxfId="516" priority="636" stopIfTrue="1" operator="equal">
      <formula>"ALTA"</formula>
    </cfRule>
    <cfRule type="cellIs" dxfId="515" priority="637" stopIfTrue="1" operator="equal">
      <formula>"MODERADA"</formula>
    </cfRule>
    <cfRule type="cellIs" dxfId="514" priority="638" stopIfTrue="1" operator="equal">
      <formula>"BAJA"</formula>
    </cfRule>
  </conditionalFormatting>
  <conditionalFormatting sqref="AE23">
    <cfRule type="cellIs" dxfId="513" priority="634" stopIfTrue="1" operator="equal">
      <formula>"EXTREMA"</formula>
    </cfRule>
  </conditionalFormatting>
  <conditionalFormatting sqref="AG23">
    <cfRule type="cellIs" dxfId="512" priority="630" stopIfTrue="1" operator="equal">
      <formula>"EXTREMA"</formula>
    </cfRule>
  </conditionalFormatting>
  <conditionalFormatting sqref="AG23">
    <cfRule type="cellIs" dxfId="511" priority="631" stopIfTrue="1" operator="equal">
      <formula>"BAJA"</formula>
    </cfRule>
    <cfRule type="cellIs" dxfId="510" priority="632" stopIfTrue="1" operator="equal">
      <formula>"ALTA"</formula>
    </cfRule>
    <cfRule type="cellIs" dxfId="509" priority="633" stopIfTrue="1" operator="equal">
      <formula>"MODERADA"</formula>
    </cfRule>
  </conditionalFormatting>
  <conditionalFormatting sqref="H23:I23">
    <cfRule type="cellIs" priority="629" stopIfTrue="1" operator="lessThanOrEqual">
      <formula>60</formula>
    </cfRule>
  </conditionalFormatting>
  <conditionalFormatting sqref="N23">
    <cfRule type="cellIs" dxfId="508" priority="625" stopIfTrue="1" operator="equal">
      <formula>"EXTREMA"</formula>
    </cfRule>
    <cfRule type="cellIs" dxfId="507" priority="626" stopIfTrue="1" operator="equal">
      <formula>"ALTA"</formula>
    </cfRule>
    <cfRule type="cellIs" dxfId="506" priority="627" stopIfTrue="1" operator="equal">
      <formula>"MODERADA"</formula>
    </cfRule>
    <cfRule type="cellIs" dxfId="505" priority="628" stopIfTrue="1" operator="equal">
      <formula>"BAJA"</formula>
    </cfRule>
  </conditionalFormatting>
  <conditionalFormatting sqref="Z23:AD23">
    <cfRule type="cellIs" dxfId="504" priority="622" stopIfTrue="1" operator="equal">
      <formula>"MODERADO"</formula>
    </cfRule>
  </conditionalFormatting>
  <conditionalFormatting sqref="Z23:AD23">
    <cfRule type="cellIs" priority="621" operator="equal">
      <formula>"="</formula>
    </cfRule>
    <cfRule type="cellIs" dxfId="503" priority="623" stopIfTrue="1" operator="equal">
      <formula>"DÉBIL"</formula>
    </cfRule>
    <cfRule type="cellIs" dxfId="502" priority="624" stopIfTrue="1" operator="equal">
      <formula>"FUERTE"</formula>
    </cfRule>
  </conditionalFormatting>
  <conditionalFormatting sqref="Y23">
    <cfRule type="cellIs" dxfId="501" priority="618" stopIfTrue="1" operator="equal">
      <formula>"MODERADO"</formula>
    </cfRule>
  </conditionalFormatting>
  <conditionalFormatting sqref="Y23">
    <cfRule type="cellIs" priority="617" operator="equal">
      <formula>"="</formula>
    </cfRule>
    <cfRule type="cellIs" dxfId="500" priority="619" stopIfTrue="1" operator="equal">
      <formula>"DÉBIL"</formula>
    </cfRule>
    <cfRule type="cellIs" dxfId="499" priority="620" stopIfTrue="1" operator="equal">
      <formula>"FUERTE"</formula>
    </cfRule>
  </conditionalFormatting>
  <conditionalFormatting sqref="AG26">
    <cfRule type="cellIs" dxfId="498" priority="613" stopIfTrue="1" operator="equal">
      <formula>"EXTREMA"</formula>
    </cfRule>
  </conditionalFormatting>
  <conditionalFormatting sqref="AG26">
    <cfRule type="cellIs" dxfId="497" priority="614" stopIfTrue="1" operator="equal">
      <formula>"BAJA"</formula>
    </cfRule>
    <cfRule type="cellIs" dxfId="496" priority="615" stopIfTrue="1" operator="equal">
      <formula>"ALTA"</formula>
    </cfRule>
    <cfRule type="cellIs" dxfId="495" priority="616" stopIfTrue="1" operator="equal">
      <formula>"MODERADA"</formula>
    </cfRule>
  </conditionalFormatting>
  <conditionalFormatting sqref="H26:I26">
    <cfRule type="cellIs" priority="612" stopIfTrue="1" operator="lessThanOrEqual">
      <formula>60</formula>
    </cfRule>
  </conditionalFormatting>
  <conditionalFormatting sqref="N26 AH25:AI26">
    <cfRule type="cellIs" dxfId="494" priority="608" stopIfTrue="1" operator="equal">
      <formula>"EXTREMA"</formula>
    </cfRule>
    <cfRule type="cellIs" dxfId="493" priority="609" stopIfTrue="1" operator="equal">
      <formula>"ALTA"</formula>
    </cfRule>
    <cfRule type="cellIs" dxfId="492" priority="610" stopIfTrue="1" operator="equal">
      <formula>"MODERADA"</formula>
    </cfRule>
    <cfRule type="cellIs" dxfId="491" priority="611" stopIfTrue="1" operator="equal">
      <formula>"BAJA"</formula>
    </cfRule>
  </conditionalFormatting>
  <conditionalFormatting sqref="AG25 AE25:AE26">
    <cfRule type="cellIs" dxfId="490" priority="604" stopIfTrue="1" operator="equal">
      <formula>"EXTREMA"</formula>
    </cfRule>
  </conditionalFormatting>
  <conditionalFormatting sqref="AG25">
    <cfRule type="cellIs" dxfId="489" priority="605" stopIfTrue="1" operator="equal">
      <formula>"BAJA"</formula>
    </cfRule>
    <cfRule type="cellIs" dxfId="488" priority="606" stopIfTrue="1" operator="equal">
      <formula>"ALTA"</formula>
    </cfRule>
    <cfRule type="cellIs" dxfId="487" priority="607" stopIfTrue="1" operator="equal">
      <formula>"MODERADA"</formula>
    </cfRule>
  </conditionalFormatting>
  <conditionalFormatting sqref="B25">
    <cfRule type="cellIs" priority="603" stopIfTrue="1" operator="lessThanOrEqual">
      <formula>60</formula>
    </cfRule>
  </conditionalFormatting>
  <conditionalFormatting sqref="C25:E25">
    <cfRule type="cellIs" priority="602" stopIfTrue="1" operator="lessThanOrEqual">
      <formula>60</formula>
    </cfRule>
  </conditionalFormatting>
  <conditionalFormatting sqref="H25:I25">
    <cfRule type="cellIs" priority="601" stopIfTrue="1" operator="lessThanOrEqual">
      <formula>60</formula>
    </cfRule>
  </conditionalFormatting>
  <conditionalFormatting sqref="N25">
    <cfRule type="cellIs" dxfId="486" priority="597" stopIfTrue="1" operator="equal">
      <formula>"EXTREMA"</formula>
    </cfRule>
    <cfRule type="cellIs" dxfId="485" priority="598" stopIfTrue="1" operator="equal">
      <formula>"ALTA"</formula>
    </cfRule>
    <cfRule type="cellIs" dxfId="484" priority="599" stopIfTrue="1" operator="equal">
      <formula>"MODERADA"</formula>
    </cfRule>
    <cfRule type="cellIs" dxfId="483" priority="600" stopIfTrue="1" operator="equal">
      <formula>"BAJA"</formula>
    </cfRule>
  </conditionalFormatting>
  <conditionalFormatting sqref="Z25:AD26">
    <cfRule type="cellIs" dxfId="482" priority="594" stopIfTrue="1" operator="equal">
      <formula>"MODERADO"</formula>
    </cfRule>
  </conditionalFormatting>
  <conditionalFormatting sqref="Z25:AD26">
    <cfRule type="cellIs" priority="593" operator="equal">
      <formula>"="</formula>
    </cfRule>
    <cfRule type="cellIs" dxfId="481" priority="595" stopIfTrue="1" operator="equal">
      <formula>"DÉBIL"</formula>
    </cfRule>
    <cfRule type="cellIs" dxfId="480" priority="596" stopIfTrue="1" operator="equal">
      <formula>"FUERTE"</formula>
    </cfRule>
  </conditionalFormatting>
  <conditionalFormatting sqref="Y25:Y26">
    <cfRule type="cellIs" dxfId="479" priority="590" stopIfTrue="1" operator="equal">
      <formula>"MODERADO"</formula>
    </cfRule>
  </conditionalFormatting>
  <conditionalFormatting sqref="Y25:Y26">
    <cfRule type="cellIs" priority="589" operator="equal">
      <formula>"="</formula>
    </cfRule>
    <cfRule type="cellIs" dxfId="478" priority="591" stopIfTrue="1" operator="equal">
      <formula>"DÉBIL"</formula>
    </cfRule>
    <cfRule type="cellIs" dxfId="477" priority="592" stopIfTrue="1" operator="equal">
      <formula>"FUERTE"</formula>
    </cfRule>
  </conditionalFormatting>
  <conditionalFormatting sqref="AG28">
    <cfRule type="cellIs" dxfId="476" priority="585" stopIfTrue="1" operator="equal">
      <formula>"EXTREMA"</formula>
    </cfRule>
  </conditionalFormatting>
  <conditionalFormatting sqref="AG28">
    <cfRule type="cellIs" dxfId="475" priority="586" stopIfTrue="1" operator="equal">
      <formula>"BAJA"</formula>
    </cfRule>
    <cfRule type="cellIs" dxfId="474" priority="587" stopIfTrue="1" operator="equal">
      <formula>"ALTA"</formula>
    </cfRule>
    <cfRule type="cellIs" dxfId="473" priority="588" stopIfTrue="1" operator="equal">
      <formula>"MODERADA"</formula>
    </cfRule>
  </conditionalFormatting>
  <conditionalFormatting sqref="H28:I28">
    <cfRule type="cellIs" priority="584" stopIfTrue="1" operator="lessThanOrEqual">
      <formula>60</formula>
    </cfRule>
  </conditionalFormatting>
  <conditionalFormatting sqref="N28 AH27:AI29">
    <cfRule type="cellIs" dxfId="472" priority="580" stopIfTrue="1" operator="equal">
      <formula>"EXTREMA"</formula>
    </cfRule>
    <cfRule type="cellIs" dxfId="471" priority="581" stopIfTrue="1" operator="equal">
      <formula>"ALTA"</formula>
    </cfRule>
    <cfRule type="cellIs" dxfId="470" priority="582" stopIfTrue="1" operator="equal">
      <formula>"MODERADA"</formula>
    </cfRule>
    <cfRule type="cellIs" dxfId="469" priority="583" stopIfTrue="1" operator="equal">
      <formula>"BAJA"</formula>
    </cfRule>
  </conditionalFormatting>
  <conditionalFormatting sqref="AG27 AE27:AE29">
    <cfRule type="cellIs" dxfId="468" priority="576" stopIfTrue="1" operator="equal">
      <formula>"EXTREMA"</formula>
    </cfRule>
  </conditionalFormatting>
  <conditionalFormatting sqref="AG27">
    <cfRule type="cellIs" dxfId="467" priority="577" stopIfTrue="1" operator="equal">
      <formula>"BAJA"</formula>
    </cfRule>
    <cfRule type="cellIs" dxfId="466" priority="578" stopIfTrue="1" operator="equal">
      <formula>"ALTA"</formula>
    </cfRule>
    <cfRule type="cellIs" dxfId="465" priority="579" stopIfTrue="1" operator="equal">
      <formula>"MODERADA"</formula>
    </cfRule>
  </conditionalFormatting>
  <conditionalFormatting sqref="A27:B27">
    <cfRule type="cellIs" priority="575" stopIfTrue="1" operator="lessThanOrEqual">
      <formula>60</formula>
    </cfRule>
  </conditionalFormatting>
  <conditionalFormatting sqref="C27:E27">
    <cfRule type="cellIs" priority="574" stopIfTrue="1" operator="lessThanOrEqual">
      <formula>60</formula>
    </cfRule>
  </conditionalFormatting>
  <conditionalFormatting sqref="H27:I27">
    <cfRule type="cellIs" priority="573" stopIfTrue="1" operator="lessThanOrEqual">
      <formula>60</formula>
    </cfRule>
  </conditionalFormatting>
  <conditionalFormatting sqref="N27">
    <cfRule type="cellIs" dxfId="464" priority="569" stopIfTrue="1" operator="equal">
      <formula>"EXTREMA"</formula>
    </cfRule>
    <cfRule type="cellIs" dxfId="463" priority="570" stopIfTrue="1" operator="equal">
      <formula>"ALTA"</formula>
    </cfRule>
    <cfRule type="cellIs" dxfId="462" priority="571" stopIfTrue="1" operator="equal">
      <formula>"MODERADA"</formula>
    </cfRule>
    <cfRule type="cellIs" dxfId="461" priority="572" stopIfTrue="1" operator="equal">
      <formula>"BAJA"</formula>
    </cfRule>
  </conditionalFormatting>
  <conditionalFormatting sqref="AG29">
    <cfRule type="cellIs" dxfId="460" priority="565" stopIfTrue="1" operator="equal">
      <formula>"EXTREMA"</formula>
    </cfRule>
  </conditionalFormatting>
  <conditionalFormatting sqref="AG29">
    <cfRule type="cellIs" dxfId="459" priority="566" stopIfTrue="1" operator="equal">
      <formula>"BAJA"</formula>
    </cfRule>
    <cfRule type="cellIs" dxfId="458" priority="567" stopIfTrue="1" operator="equal">
      <formula>"ALTA"</formula>
    </cfRule>
    <cfRule type="cellIs" dxfId="457" priority="568" stopIfTrue="1" operator="equal">
      <formula>"MODERADA"</formula>
    </cfRule>
  </conditionalFormatting>
  <conditionalFormatting sqref="I29">
    <cfRule type="cellIs" priority="564" stopIfTrue="1" operator="lessThanOrEqual">
      <formula>60</formula>
    </cfRule>
  </conditionalFormatting>
  <conditionalFormatting sqref="N29">
    <cfRule type="cellIs" dxfId="456" priority="560" stopIfTrue="1" operator="equal">
      <formula>"EXTREMA"</formula>
    </cfRule>
    <cfRule type="cellIs" dxfId="455" priority="561" stopIfTrue="1" operator="equal">
      <formula>"ALTA"</formula>
    </cfRule>
    <cfRule type="cellIs" dxfId="454" priority="562" stopIfTrue="1" operator="equal">
      <formula>"MODERADA"</formula>
    </cfRule>
    <cfRule type="cellIs" dxfId="453" priority="563" stopIfTrue="1" operator="equal">
      <formula>"BAJA"</formula>
    </cfRule>
  </conditionalFormatting>
  <conditionalFormatting sqref="Z27:AD29">
    <cfRule type="cellIs" dxfId="452" priority="557" stopIfTrue="1" operator="equal">
      <formula>"MODERADO"</formula>
    </cfRule>
  </conditionalFormatting>
  <conditionalFormatting sqref="Z27:AD29">
    <cfRule type="cellIs" priority="556" operator="equal">
      <formula>"="</formula>
    </cfRule>
    <cfRule type="cellIs" dxfId="451" priority="558" stopIfTrue="1" operator="equal">
      <formula>"DÉBIL"</formula>
    </cfRule>
    <cfRule type="cellIs" dxfId="450" priority="559" stopIfTrue="1" operator="equal">
      <formula>"FUERTE"</formula>
    </cfRule>
  </conditionalFormatting>
  <conditionalFormatting sqref="Y27:Y29">
    <cfRule type="cellIs" dxfId="449" priority="553" stopIfTrue="1" operator="equal">
      <formula>"MODERADO"</formula>
    </cfRule>
  </conditionalFormatting>
  <conditionalFormatting sqref="Y27:Y29">
    <cfRule type="cellIs" priority="552" operator="equal">
      <formula>"="</formula>
    </cfRule>
    <cfRule type="cellIs" dxfId="448" priority="554" stopIfTrue="1" operator="equal">
      <formula>"DÉBIL"</formula>
    </cfRule>
    <cfRule type="cellIs" dxfId="447" priority="555" stopIfTrue="1" operator="equal">
      <formula>"FUERTE"</formula>
    </cfRule>
  </conditionalFormatting>
  <conditionalFormatting sqref="H29">
    <cfRule type="cellIs" priority="551" stopIfTrue="1" operator="lessThanOrEqual">
      <formula>60</formula>
    </cfRule>
  </conditionalFormatting>
  <conditionalFormatting sqref="AG31">
    <cfRule type="cellIs" dxfId="446" priority="547" stopIfTrue="1" operator="equal">
      <formula>"EXTREMA"</formula>
    </cfRule>
  </conditionalFormatting>
  <conditionalFormatting sqref="AG31">
    <cfRule type="cellIs" dxfId="445" priority="548" stopIfTrue="1" operator="equal">
      <formula>"BAJA"</formula>
    </cfRule>
    <cfRule type="cellIs" dxfId="444" priority="549" stopIfTrue="1" operator="equal">
      <formula>"ALTA"</formula>
    </cfRule>
    <cfRule type="cellIs" dxfId="443" priority="550" stopIfTrue="1" operator="equal">
      <formula>"MODERADA"</formula>
    </cfRule>
  </conditionalFormatting>
  <conditionalFormatting sqref="H31:I31">
    <cfRule type="cellIs" priority="546" stopIfTrue="1" operator="lessThanOrEqual">
      <formula>60</formula>
    </cfRule>
  </conditionalFormatting>
  <conditionalFormatting sqref="N31 AH30:AI31">
    <cfRule type="cellIs" dxfId="442" priority="542" stopIfTrue="1" operator="equal">
      <formula>"EXTREMA"</formula>
    </cfRule>
    <cfRule type="cellIs" dxfId="441" priority="543" stopIfTrue="1" operator="equal">
      <formula>"ALTA"</formula>
    </cfRule>
    <cfRule type="cellIs" dxfId="440" priority="544" stopIfTrue="1" operator="equal">
      <formula>"MODERADA"</formula>
    </cfRule>
    <cfRule type="cellIs" dxfId="439" priority="545" stopIfTrue="1" operator="equal">
      <formula>"BAJA"</formula>
    </cfRule>
  </conditionalFormatting>
  <conditionalFormatting sqref="AG30 AE30:AE31">
    <cfRule type="cellIs" dxfId="438" priority="538" stopIfTrue="1" operator="equal">
      <formula>"EXTREMA"</formula>
    </cfRule>
  </conditionalFormatting>
  <conditionalFormatting sqref="AG30">
    <cfRule type="cellIs" dxfId="437" priority="539" stopIfTrue="1" operator="equal">
      <formula>"BAJA"</formula>
    </cfRule>
    <cfRule type="cellIs" dxfId="436" priority="540" stopIfTrue="1" operator="equal">
      <formula>"ALTA"</formula>
    </cfRule>
    <cfRule type="cellIs" dxfId="435" priority="541" stopIfTrue="1" operator="equal">
      <formula>"MODERADA"</formula>
    </cfRule>
  </conditionalFormatting>
  <conditionalFormatting sqref="B30">
    <cfRule type="cellIs" priority="537" stopIfTrue="1" operator="lessThanOrEqual">
      <formula>60</formula>
    </cfRule>
  </conditionalFormatting>
  <conditionalFormatting sqref="C30:E30">
    <cfRule type="cellIs" priority="536" stopIfTrue="1" operator="lessThanOrEqual">
      <formula>60</formula>
    </cfRule>
  </conditionalFormatting>
  <conditionalFormatting sqref="H30:I30">
    <cfRule type="cellIs" priority="535" stopIfTrue="1" operator="lessThanOrEqual">
      <formula>60</formula>
    </cfRule>
  </conditionalFormatting>
  <conditionalFormatting sqref="N30">
    <cfRule type="cellIs" dxfId="434" priority="531" stopIfTrue="1" operator="equal">
      <formula>"EXTREMA"</formula>
    </cfRule>
    <cfRule type="cellIs" dxfId="433" priority="532" stopIfTrue="1" operator="equal">
      <formula>"ALTA"</formula>
    </cfRule>
    <cfRule type="cellIs" dxfId="432" priority="533" stopIfTrue="1" operator="equal">
      <formula>"MODERADA"</formula>
    </cfRule>
    <cfRule type="cellIs" dxfId="431" priority="534" stopIfTrue="1" operator="equal">
      <formula>"BAJA"</formula>
    </cfRule>
  </conditionalFormatting>
  <conditionalFormatting sqref="Z30:AD31">
    <cfRule type="cellIs" dxfId="430" priority="528" stopIfTrue="1" operator="equal">
      <formula>"MODERADO"</formula>
    </cfRule>
  </conditionalFormatting>
  <conditionalFormatting sqref="Z30:AD31">
    <cfRule type="cellIs" priority="527" operator="equal">
      <formula>"="</formula>
    </cfRule>
    <cfRule type="cellIs" dxfId="429" priority="529" stopIfTrue="1" operator="equal">
      <formula>"DÉBIL"</formula>
    </cfRule>
    <cfRule type="cellIs" dxfId="428" priority="530" stopIfTrue="1" operator="equal">
      <formula>"FUERTE"</formula>
    </cfRule>
  </conditionalFormatting>
  <conditionalFormatting sqref="Y30:Y31">
    <cfRule type="cellIs" dxfId="427" priority="524" stopIfTrue="1" operator="equal">
      <formula>"MODERADO"</formula>
    </cfRule>
  </conditionalFormatting>
  <conditionalFormatting sqref="Y30:Y31">
    <cfRule type="cellIs" priority="523" operator="equal">
      <formula>"="</formula>
    </cfRule>
    <cfRule type="cellIs" dxfId="426" priority="525" stopIfTrue="1" operator="equal">
      <formula>"DÉBIL"</formula>
    </cfRule>
    <cfRule type="cellIs" dxfId="425" priority="526" stopIfTrue="1" operator="equal">
      <formula>"FUERTE"</formula>
    </cfRule>
  </conditionalFormatting>
  <conditionalFormatting sqref="AG32">
    <cfRule type="cellIs" dxfId="424" priority="519" stopIfTrue="1" operator="equal">
      <formula>"EXTREMA"</formula>
    </cfRule>
  </conditionalFormatting>
  <conditionalFormatting sqref="AG32">
    <cfRule type="cellIs" dxfId="423" priority="520" stopIfTrue="1" operator="equal">
      <formula>"BAJA"</formula>
    </cfRule>
    <cfRule type="cellIs" dxfId="422" priority="521" stopIfTrue="1" operator="equal">
      <formula>"ALTA"</formula>
    </cfRule>
    <cfRule type="cellIs" dxfId="421" priority="522" stopIfTrue="1" operator="equal">
      <formula>"MODERADA"</formula>
    </cfRule>
  </conditionalFormatting>
  <conditionalFormatting sqref="H32:I32">
    <cfRule type="cellIs" priority="518" stopIfTrue="1" operator="lessThanOrEqual">
      <formula>60</formula>
    </cfRule>
  </conditionalFormatting>
  <conditionalFormatting sqref="N32 AH32:AI32">
    <cfRule type="cellIs" dxfId="420" priority="514" stopIfTrue="1" operator="equal">
      <formula>"EXTREMA"</formula>
    </cfRule>
    <cfRule type="cellIs" dxfId="419" priority="515" stopIfTrue="1" operator="equal">
      <formula>"ALTA"</formula>
    </cfRule>
    <cfRule type="cellIs" dxfId="418" priority="516" stopIfTrue="1" operator="equal">
      <formula>"MODERADA"</formula>
    </cfRule>
    <cfRule type="cellIs" dxfId="417" priority="517" stopIfTrue="1" operator="equal">
      <formula>"BAJA"</formula>
    </cfRule>
  </conditionalFormatting>
  <conditionalFormatting sqref="AE32">
    <cfRule type="cellIs" dxfId="416" priority="513" stopIfTrue="1" operator="equal">
      <formula>"EXTREMA"</formula>
    </cfRule>
  </conditionalFormatting>
  <conditionalFormatting sqref="Z32:AD32">
    <cfRule type="cellIs" dxfId="415" priority="510" stopIfTrue="1" operator="equal">
      <formula>"MODERADO"</formula>
    </cfRule>
  </conditionalFormatting>
  <conditionalFormatting sqref="Z32:AD32">
    <cfRule type="cellIs" priority="509" operator="equal">
      <formula>"="</formula>
    </cfRule>
    <cfRule type="cellIs" dxfId="414" priority="511" stopIfTrue="1" operator="equal">
      <formula>"DÉBIL"</formula>
    </cfRule>
    <cfRule type="cellIs" dxfId="413" priority="512" stopIfTrue="1" operator="equal">
      <formula>"FUERTE"</formula>
    </cfRule>
  </conditionalFormatting>
  <conditionalFormatting sqref="Y32">
    <cfRule type="cellIs" dxfId="412" priority="506" stopIfTrue="1" operator="equal">
      <formula>"MODERADO"</formula>
    </cfRule>
  </conditionalFormatting>
  <conditionalFormatting sqref="Y32">
    <cfRule type="cellIs" priority="505" operator="equal">
      <formula>"="</formula>
    </cfRule>
    <cfRule type="cellIs" dxfId="411" priority="507" stopIfTrue="1" operator="equal">
      <formula>"DÉBIL"</formula>
    </cfRule>
    <cfRule type="cellIs" dxfId="410" priority="508" stopIfTrue="1" operator="equal">
      <formula>"FUERTE"</formula>
    </cfRule>
  </conditionalFormatting>
  <conditionalFormatting sqref="AG34">
    <cfRule type="cellIs" dxfId="409" priority="501" stopIfTrue="1" operator="equal">
      <formula>"EXTREMA"</formula>
    </cfRule>
  </conditionalFormatting>
  <conditionalFormatting sqref="AG34">
    <cfRule type="cellIs" dxfId="408" priority="502" stopIfTrue="1" operator="equal">
      <formula>"BAJA"</formula>
    </cfRule>
    <cfRule type="cellIs" dxfId="407" priority="503" stopIfTrue="1" operator="equal">
      <formula>"ALTA"</formula>
    </cfRule>
    <cfRule type="cellIs" dxfId="406" priority="504" stopIfTrue="1" operator="equal">
      <formula>"MODERADA"</formula>
    </cfRule>
  </conditionalFormatting>
  <conditionalFormatting sqref="H34:I34">
    <cfRule type="cellIs" priority="500" stopIfTrue="1" operator="lessThanOrEqual">
      <formula>60</formula>
    </cfRule>
  </conditionalFormatting>
  <conditionalFormatting sqref="N34 AH33:AI33 AH34">
    <cfRule type="cellIs" dxfId="405" priority="496" stopIfTrue="1" operator="equal">
      <formula>"EXTREMA"</formula>
    </cfRule>
    <cfRule type="cellIs" dxfId="404" priority="497" stopIfTrue="1" operator="equal">
      <formula>"ALTA"</formula>
    </cfRule>
    <cfRule type="cellIs" dxfId="403" priority="498" stopIfTrue="1" operator="equal">
      <formula>"MODERADA"</formula>
    </cfRule>
    <cfRule type="cellIs" dxfId="402" priority="499" stopIfTrue="1" operator="equal">
      <formula>"BAJA"</formula>
    </cfRule>
  </conditionalFormatting>
  <conditionalFormatting sqref="AG33 AE33:AE34">
    <cfRule type="cellIs" dxfId="401" priority="492" stopIfTrue="1" operator="equal">
      <formula>"EXTREMA"</formula>
    </cfRule>
  </conditionalFormatting>
  <conditionalFormatting sqref="AG33">
    <cfRule type="cellIs" dxfId="400" priority="493" stopIfTrue="1" operator="equal">
      <formula>"BAJA"</formula>
    </cfRule>
    <cfRule type="cellIs" dxfId="399" priority="494" stopIfTrue="1" operator="equal">
      <formula>"ALTA"</formula>
    </cfRule>
    <cfRule type="cellIs" dxfId="398" priority="495" stopIfTrue="1" operator="equal">
      <formula>"MODERADA"</formula>
    </cfRule>
  </conditionalFormatting>
  <conditionalFormatting sqref="B33">
    <cfRule type="cellIs" priority="491" stopIfTrue="1" operator="lessThanOrEqual">
      <formula>60</formula>
    </cfRule>
  </conditionalFormatting>
  <conditionalFormatting sqref="C33:E33">
    <cfRule type="cellIs" priority="490" stopIfTrue="1" operator="lessThanOrEqual">
      <formula>60</formula>
    </cfRule>
  </conditionalFormatting>
  <conditionalFormatting sqref="H33:I33">
    <cfRule type="cellIs" priority="489" stopIfTrue="1" operator="lessThanOrEqual">
      <formula>60</formula>
    </cfRule>
  </conditionalFormatting>
  <conditionalFormatting sqref="N33">
    <cfRule type="cellIs" dxfId="397" priority="485" stopIfTrue="1" operator="equal">
      <formula>"EXTREMA"</formula>
    </cfRule>
    <cfRule type="cellIs" dxfId="396" priority="486" stopIfTrue="1" operator="equal">
      <formula>"ALTA"</formula>
    </cfRule>
    <cfRule type="cellIs" dxfId="395" priority="487" stopIfTrue="1" operator="equal">
      <formula>"MODERADA"</formula>
    </cfRule>
    <cfRule type="cellIs" dxfId="394" priority="488" stopIfTrue="1" operator="equal">
      <formula>"BAJA"</formula>
    </cfRule>
  </conditionalFormatting>
  <conditionalFormatting sqref="Z33:AD34">
    <cfRule type="cellIs" dxfId="393" priority="482" stopIfTrue="1" operator="equal">
      <formula>"MODERADO"</formula>
    </cfRule>
  </conditionalFormatting>
  <conditionalFormatting sqref="Z33:AD34">
    <cfRule type="cellIs" priority="481" operator="equal">
      <formula>"="</formula>
    </cfRule>
    <cfRule type="cellIs" dxfId="392" priority="483" stopIfTrue="1" operator="equal">
      <formula>"DÉBIL"</formula>
    </cfRule>
    <cfRule type="cellIs" dxfId="391" priority="484" stopIfTrue="1" operator="equal">
      <formula>"FUERTE"</formula>
    </cfRule>
  </conditionalFormatting>
  <conditionalFormatting sqref="Y33:Y34">
    <cfRule type="cellIs" dxfId="390" priority="478" stopIfTrue="1" operator="equal">
      <formula>"MODERADO"</formula>
    </cfRule>
  </conditionalFormatting>
  <conditionalFormatting sqref="Y33:Y34">
    <cfRule type="cellIs" priority="477" operator="equal">
      <formula>"="</formula>
    </cfRule>
    <cfRule type="cellIs" dxfId="389" priority="479" stopIfTrue="1" operator="equal">
      <formula>"DÉBIL"</formula>
    </cfRule>
    <cfRule type="cellIs" dxfId="388" priority="480" stopIfTrue="1" operator="equal">
      <formula>"FUERTE"</formula>
    </cfRule>
  </conditionalFormatting>
  <conditionalFormatting sqref="AG39">
    <cfRule type="cellIs" dxfId="387" priority="473" stopIfTrue="1" operator="equal">
      <formula>"EXTREMA"</formula>
    </cfRule>
  </conditionalFormatting>
  <conditionalFormatting sqref="AG39">
    <cfRule type="cellIs" dxfId="386" priority="474" stopIfTrue="1" operator="equal">
      <formula>"BAJA"</formula>
    </cfRule>
    <cfRule type="cellIs" dxfId="385" priority="475" stopIfTrue="1" operator="equal">
      <formula>"ALTA"</formula>
    </cfRule>
    <cfRule type="cellIs" dxfId="384" priority="476" stopIfTrue="1" operator="equal">
      <formula>"MODERADA"</formula>
    </cfRule>
  </conditionalFormatting>
  <conditionalFormatting sqref="H39:I39">
    <cfRule type="cellIs" priority="472" stopIfTrue="1" operator="lessThanOrEqual">
      <formula>60</formula>
    </cfRule>
  </conditionalFormatting>
  <conditionalFormatting sqref="N39 AH39">
    <cfRule type="cellIs" dxfId="383" priority="468" stopIfTrue="1" operator="equal">
      <formula>"EXTREMA"</formula>
    </cfRule>
    <cfRule type="cellIs" dxfId="382" priority="469" stopIfTrue="1" operator="equal">
      <formula>"ALTA"</formula>
    </cfRule>
    <cfRule type="cellIs" dxfId="381" priority="470" stopIfTrue="1" operator="equal">
      <formula>"MODERADA"</formula>
    </cfRule>
    <cfRule type="cellIs" dxfId="380" priority="471" stopIfTrue="1" operator="equal">
      <formula>"BAJA"</formula>
    </cfRule>
  </conditionalFormatting>
  <conditionalFormatting sqref="AE39">
    <cfRule type="cellIs" dxfId="379" priority="467" stopIfTrue="1" operator="equal">
      <formula>"EXTREMA"</formula>
    </cfRule>
  </conditionalFormatting>
  <conditionalFormatting sqref="Z39:AD39">
    <cfRule type="cellIs" dxfId="378" priority="464" stopIfTrue="1" operator="equal">
      <formula>"MODERADO"</formula>
    </cfRule>
  </conditionalFormatting>
  <conditionalFormatting sqref="Z39:AD39">
    <cfRule type="cellIs" priority="463" operator="equal">
      <formula>"="</formula>
    </cfRule>
    <cfRule type="cellIs" dxfId="377" priority="465" stopIfTrue="1" operator="equal">
      <formula>"DÉBIL"</formula>
    </cfRule>
    <cfRule type="cellIs" dxfId="376" priority="466" stopIfTrue="1" operator="equal">
      <formula>"FUERTE"</formula>
    </cfRule>
  </conditionalFormatting>
  <conditionalFormatting sqref="Y39">
    <cfRule type="cellIs" dxfId="375" priority="460" stopIfTrue="1" operator="equal">
      <formula>"MODERADO"</formula>
    </cfRule>
  </conditionalFormatting>
  <conditionalFormatting sqref="Y39">
    <cfRule type="cellIs" priority="459" operator="equal">
      <formula>"="</formula>
    </cfRule>
    <cfRule type="cellIs" dxfId="374" priority="461" stopIfTrue="1" operator="equal">
      <formula>"DÉBIL"</formula>
    </cfRule>
    <cfRule type="cellIs" dxfId="373" priority="462" stopIfTrue="1" operator="equal">
      <formula>"FUERTE"</formula>
    </cfRule>
  </conditionalFormatting>
  <conditionalFormatting sqref="AG35">
    <cfRule type="cellIs" dxfId="372" priority="455" stopIfTrue="1" operator="equal">
      <formula>"EXTREMA"</formula>
    </cfRule>
  </conditionalFormatting>
  <conditionalFormatting sqref="AG35">
    <cfRule type="cellIs" dxfId="371" priority="456" stopIfTrue="1" operator="equal">
      <formula>"BAJA"</formula>
    </cfRule>
    <cfRule type="cellIs" dxfId="370" priority="457" stopIfTrue="1" operator="equal">
      <formula>"ALTA"</formula>
    </cfRule>
    <cfRule type="cellIs" dxfId="369" priority="458" stopIfTrue="1" operator="equal">
      <formula>"MODERADA"</formula>
    </cfRule>
  </conditionalFormatting>
  <conditionalFormatting sqref="H35:I35">
    <cfRule type="cellIs" priority="454" stopIfTrue="1" operator="lessThanOrEqual">
      <formula>60</formula>
    </cfRule>
  </conditionalFormatting>
  <conditionalFormatting sqref="N35 AH35">
    <cfRule type="cellIs" dxfId="368" priority="450" stopIfTrue="1" operator="equal">
      <formula>"EXTREMA"</formula>
    </cfRule>
    <cfRule type="cellIs" dxfId="367" priority="451" stopIfTrue="1" operator="equal">
      <formula>"ALTA"</formula>
    </cfRule>
    <cfRule type="cellIs" dxfId="366" priority="452" stopIfTrue="1" operator="equal">
      <formula>"MODERADA"</formula>
    </cfRule>
    <cfRule type="cellIs" dxfId="365" priority="453" stopIfTrue="1" operator="equal">
      <formula>"BAJA"</formula>
    </cfRule>
  </conditionalFormatting>
  <conditionalFormatting sqref="AE35">
    <cfRule type="cellIs" dxfId="364" priority="449" stopIfTrue="1" operator="equal">
      <formula>"EXTREMA"</formula>
    </cfRule>
  </conditionalFormatting>
  <conditionalFormatting sqref="Z35:AD35">
    <cfRule type="cellIs" dxfId="363" priority="446" stopIfTrue="1" operator="equal">
      <formula>"MODERADO"</formula>
    </cfRule>
  </conditionalFormatting>
  <conditionalFormatting sqref="Z35:AD35">
    <cfRule type="cellIs" priority="445" operator="equal">
      <formula>"="</formula>
    </cfRule>
    <cfRule type="cellIs" dxfId="362" priority="447" stopIfTrue="1" operator="equal">
      <formula>"DÉBIL"</formula>
    </cfRule>
    <cfRule type="cellIs" dxfId="361" priority="448" stopIfTrue="1" operator="equal">
      <formula>"FUERTE"</formula>
    </cfRule>
  </conditionalFormatting>
  <conditionalFormatting sqref="Y35">
    <cfRule type="cellIs" dxfId="360" priority="442" stopIfTrue="1" operator="equal">
      <formula>"MODERADO"</formula>
    </cfRule>
  </conditionalFormatting>
  <conditionalFormatting sqref="Y35">
    <cfRule type="cellIs" priority="441" operator="equal">
      <formula>"="</formula>
    </cfRule>
    <cfRule type="cellIs" dxfId="359" priority="443" stopIfTrue="1" operator="equal">
      <formula>"DÉBIL"</formula>
    </cfRule>
    <cfRule type="cellIs" dxfId="358" priority="444" stopIfTrue="1" operator="equal">
      <formula>"FUERTE"</formula>
    </cfRule>
  </conditionalFormatting>
  <conditionalFormatting sqref="AI35">
    <cfRule type="cellIs" dxfId="357" priority="433" stopIfTrue="1" operator="equal">
      <formula>"EXTREMA"</formula>
    </cfRule>
    <cfRule type="cellIs" dxfId="356" priority="434" stopIfTrue="1" operator="equal">
      <formula>"ALTA"</formula>
    </cfRule>
    <cfRule type="cellIs" dxfId="355" priority="435" stopIfTrue="1" operator="equal">
      <formula>"MODERADA"</formula>
    </cfRule>
    <cfRule type="cellIs" dxfId="354" priority="436" stopIfTrue="1" operator="equal">
      <formula>"BAJA"</formula>
    </cfRule>
  </conditionalFormatting>
  <conditionalFormatting sqref="AI34">
    <cfRule type="cellIs" dxfId="353" priority="437" stopIfTrue="1" operator="equal">
      <formula>"EXTREMA"</formula>
    </cfRule>
    <cfRule type="cellIs" dxfId="352" priority="438" stopIfTrue="1" operator="equal">
      <formula>"ALTA"</formula>
    </cfRule>
    <cfRule type="cellIs" dxfId="351" priority="439" stopIfTrue="1" operator="equal">
      <formula>"MODERADA"</formula>
    </cfRule>
    <cfRule type="cellIs" dxfId="350" priority="440" stopIfTrue="1" operator="equal">
      <formula>"BAJA"</formula>
    </cfRule>
  </conditionalFormatting>
  <conditionalFormatting sqref="AI39">
    <cfRule type="cellIs" dxfId="349" priority="429" stopIfTrue="1" operator="equal">
      <formula>"EXTREMA"</formula>
    </cfRule>
    <cfRule type="cellIs" dxfId="348" priority="430" stopIfTrue="1" operator="equal">
      <formula>"ALTA"</formula>
    </cfRule>
    <cfRule type="cellIs" dxfId="347" priority="431" stopIfTrue="1" operator="equal">
      <formula>"MODERADA"</formula>
    </cfRule>
    <cfRule type="cellIs" dxfId="346" priority="432" stopIfTrue="1" operator="equal">
      <formula>"BAJA"</formula>
    </cfRule>
  </conditionalFormatting>
  <conditionalFormatting sqref="AG36">
    <cfRule type="cellIs" dxfId="345" priority="425" stopIfTrue="1" operator="equal">
      <formula>"EXTREMA"</formula>
    </cfRule>
  </conditionalFormatting>
  <conditionalFormatting sqref="AG36">
    <cfRule type="cellIs" dxfId="344" priority="426" stopIfTrue="1" operator="equal">
      <formula>"BAJA"</formula>
    </cfRule>
    <cfRule type="cellIs" dxfId="343" priority="427" stopIfTrue="1" operator="equal">
      <formula>"ALTA"</formula>
    </cfRule>
    <cfRule type="cellIs" dxfId="342" priority="428" stopIfTrue="1" operator="equal">
      <formula>"MODERADA"</formula>
    </cfRule>
  </conditionalFormatting>
  <conditionalFormatting sqref="H36:I36">
    <cfRule type="cellIs" priority="424" stopIfTrue="1" operator="lessThanOrEqual">
      <formula>60</formula>
    </cfRule>
  </conditionalFormatting>
  <conditionalFormatting sqref="N36 AH36">
    <cfRule type="cellIs" dxfId="341" priority="420" stopIfTrue="1" operator="equal">
      <formula>"EXTREMA"</formula>
    </cfRule>
    <cfRule type="cellIs" dxfId="340" priority="421" stopIfTrue="1" operator="equal">
      <formula>"ALTA"</formula>
    </cfRule>
    <cfRule type="cellIs" dxfId="339" priority="422" stopIfTrue="1" operator="equal">
      <formula>"MODERADA"</formula>
    </cfRule>
    <cfRule type="cellIs" dxfId="338" priority="423" stopIfTrue="1" operator="equal">
      <formula>"BAJA"</formula>
    </cfRule>
  </conditionalFormatting>
  <conditionalFormatting sqref="AE36">
    <cfRule type="cellIs" dxfId="337" priority="419" stopIfTrue="1" operator="equal">
      <formula>"EXTREMA"</formula>
    </cfRule>
  </conditionalFormatting>
  <conditionalFormatting sqref="Z36:AD36">
    <cfRule type="cellIs" dxfId="336" priority="416" stopIfTrue="1" operator="equal">
      <formula>"MODERADO"</formula>
    </cfRule>
  </conditionalFormatting>
  <conditionalFormatting sqref="Z36:AD36">
    <cfRule type="cellIs" priority="415" operator="equal">
      <formula>"="</formula>
    </cfRule>
    <cfRule type="cellIs" dxfId="335" priority="417" stopIfTrue="1" operator="equal">
      <formula>"DÉBIL"</formula>
    </cfRule>
    <cfRule type="cellIs" dxfId="334" priority="418" stopIfTrue="1" operator="equal">
      <formula>"FUERTE"</formula>
    </cfRule>
  </conditionalFormatting>
  <conditionalFormatting sqref="Y36">
    <cfRule type="cellIs" dxfId="333" priority="412" stopIfTrue="1" operator="equal">
      <formula>"MODERADO"</formula>
    </cfRule>
  </conditionalFormatting>
  <conditionalFormatting sqref="Y36">
    <cfRule type="cellIs" priority="411" operator="equal">
      <formula>"="</formula>
    </cfRule>
    <cfRule type="cellIs" dxfId="332" priority="413" stopIfTrue="1" operator="equal">
      <formula>"DÉBIL"</formula>
    </cfRule>
    <cfRule type="cellIs" dxfId="331" priority="414" stopIfTrue="1" operator="equal">
      <formula>"FUERTE"</formula>
    </cfRule>
  </conditionalFormatting>
  <conditionalFormatting sqref="AI36">
    <cfRule type="cellIs" dxfId="330" priority="407" stopIfTrue="1" operator="equal">
      <formula>"EXTREMA"</formula>
    </cfRule>
    <cfRule type="cellIs" dxfId="329" priority="408" stopIfTrue="1" operator="equal">
      <formula>"ALTA"</formula>
    </cfRule>
    <cfRule type="cellIs" dxfId="328" priority="409" stopIfTrue="1" operator="equal">
      <formula>"MODERADA"</formula>
    </cfRule>
    <cfRule type="cellIs" dxfId="327" priority="410" stopIfTrue="1" operator="equal">
      <formula>"BAJA"</formula>
    </cfRule>
  </conditionalFormatting>
  <conditionalFormatting sqref="AG37">
    <cfRule type="cellIs" dxfId="326" priority="403" stopIfTrue="1" operator="equal">
      <formula>"EXTREMA"</formula>
    </cfRule>
  </conditionalFormatting>
  <conditionalFormatting sqref="AG37">
    <cfRule type="cellIs" dxfId="325" priority="404" stopIfTrue="1" operator="equal">
      <formula>"BAJA"</formula>
    </cfRule>
    <cfRule type="cellIs" dxfId="324" priority="405" stopIfTrue="1" operator="equal">
      <formula>"ALTA"</formula>
    </cfRule>
    <cfRule type="cellIs" dxfId="323" priority="406" stopIfTrue="1" operator="equal">
      <formula>"MODERADA"</formula>
    </cfRule>
  </conditionalFormatting>
  <conditionalFormatting sqref="H37:I37">
    <cfRule type="cellIs" priority="402" stopIfTrue="1" operator="lessThanOrEqual">
      <formula>60</formula>
    </cfRule>
  </conditionalFormatting>
  <conditionalFormatting sqref="N37 AH37">
    <cfRule type="cellIs" dxfId="322" priority="398" stopIfTrue="1" operator="equal">
      <formula>"EXTREMA"</formula>
    </cfRule>
    <cfRule type="cellIs" dxfId="321" priority="399" stopIfTrue="1" operator="equal">
      <formula>"ALTA"</formula>
    </cfRule>
    <cfRule type="cellIs" dxfId="320" priority="400" stopIfTrue="1" operator="equal">
      <formula>"MODERADA"</formula>
    </cfRule>
    <cfRule type="cellIs" dxfId="319" priority="401" stopIfTrue="1" operator="equal">
      <formula>"BAJA"</formula>
    </cfRule>
  </conditionalFormatting>
  <conditionalFormatting sqref="AE37">
    <cfRule type="cellIs" dxfId="318" priority="397" stopIfTrue="1" operator="equal">
      <formula>"EXTREMA"</formula>
    </cfRule>
  </conditionalFormatting>
  <conditionalFormatting sqref="Z37:AD37">
    <cfRule type="cellIs" dxfId="317" priority="394" stopIfTrue="1" operator="equal">
      <formula>"MODERADO"</formula>
    </cfRule>
  </conditionalFormatting>
  <conditionalFormatting sqref="Z37:AD37">
    <cfRule type="cellIs" priority="393" operator="equal">
      <formula>"="</formula>
    </cfRule>
    <cfRule type="cellIs" dxfId="316" priority="395" stopIfTrue="1" operator="equal">
      <formula>"DÉBIL"</formula>
    </cfRule>
    <cfRule type="cellIs" dxfId="315" priority="396" stopIfTrue="1" operator="equal">
      <formula>"FUERTE"</formula>
    </cfRule>
  </conditionalFormatting>
  <conditionalFormatting sqref="Y37">
    <cfRule type="cellIs" dxfId="314" priority="390" stopIfTrue="1" operator="equal">
      <formula>"MODERADO"</formula>
    </cfRule>
  </conditionalFormatting>
  <conditionalFormatting sqref="Y37">
    <cfRule type="cellIs" priority="389" operator="equal">
      <formula>"="</formula>
    </cfRule>
    <cfRule type="cellIs" dxfId="313" priority="391" stopIfTrue="1" operator="equal">
      <formula>"DÉBIL"</formula>
    </cfRule>
    <cfRule type="cellIs" dxfId="312" priority="392" stopIfTrue="1" operator="equal">
      <formula>"FUERTE"</formula>
    </cfRule>
  </conditionalFormatting>
  <conditionalFormatting sqref="AI37">
    <cfRule type="cellIs" dxfId="311" priority="385" stopIfTrue="1" operator="equal">
      <formula>"EXTREMA"</formula>
    </cfRule>
    <cfRule type="cellIs" dxfId="310" priority="386" stopIfTrue="1" operator="equal">
      <formula>"ALTA"</formula>
    </cfRule>
    <cfRule type="cellIs" dxfId="309" priority="387" stopIfTrue="1" operator="equal">
      <formula>"MODERADA"</formula>
    </cfRule>
    <cfRule type="cellIs" dxfId="308" priority="388" stopIfTrue="1" operator="equal">
      <formula>"BAJA"</formula>
    </cfRule>
  </conditionalFormatting>
  <conditionalFormatting sqref="AG38">
    <cfRule type="cellIs" dxfId="307" priority="381" stopIfTrue="1" operator="equal">
      <formula>"EXTREMA"</formula>
    </cfRule>
  </conditionalFormatting>
  <conditionalFormatting sqref="AG38">
    <cfRule type="cellIs" dxfId="306" priority="382" stopIfTrue="1" operator="equal">
      <formula>"BAJA"</formula>
    </cfRule>
    <cfRule type="cellIs" dxfId="305" priority="383" stopIfTrue="1" operator="equal">
      <formula>"ALTA"</formula>
    </cfRule>
    <cfRule type="cellIs" dxfId="304" priority="384" stopIfTrue="1" operator="equal">
      <formula>"MODERADA"</formula>
    </cfRule>
  </conditionalFormatting>
  <conditionalFormatting sqref="H38:I38">
    <cfRule type="cellIs" priority="380" stopIfTrue="1" operator="lessThanOrEqual">
      <formula>60</formula>
    </cfRule>
  </conditionalFormatting>
  <conditionalFormatting sqref="N38 AH38">
    <cfRule type="cellIs" dxfId="303" priority="376" stopIfTrue="1" operator="equal">
      <formula>"EXTREMA"</formula>
    </cfRule>
    <cfRule type="cellIs" dxfId="302" priority="377" stopIfTrue="1" operator="equal">
      <formula>"ALTA"</formula>
    </cfRule>
    <cfRule type="cellIs" dxfId="301" priority="378" stopIfTrue="1" operator="equal">
      <formula>"MODERADA"</formula>
    </cfRule>
    <cfRule type="cellIs" dxfId="300" priority="379" stopIfTrue="1" operator="equal">
      <formula>"BAJA"</formula>
    </cfRule>
  </conditionalFormatting>
  <conditionalFormatting sqref="AE38">
    <cfRule type="cellIs" dxfId="299" priority="375" stopIfTrue="1" operator="equal">
      <formula>"EXTREMA"</formula>
    </cfRule>
  </conditionalFormatting>
  <conditionalFormatting sqref="Z38:AD38">
    <cfRule type="cellIs" dxfId="298" priority="372" stopIfTrue="1" operator="equal">
      <formula>"MODERADO"</formula>
    </cfRule>
  </conditionalFormatting>
  <conditionalFormatting sqref="Z38:AD38">
    <cfRule type="cellIs" priority="371" operator="equal">
      <formula>"="</formula>
    </cfRule>
    <cfRule type="cellIs" dxfId="297" priority="373" stopIfTrue="1" operator="equal">
      <formula>"DÉBIL"</formula>
    </cfRule>
    <cfRule type="cellIs" dxfId="296" priority="374" stopIfTrue="1" operator="equal">
      <formula>"FUERTE"</formula>
    </cfRule>
  </conditionalFormatting>
  <conditionalFormatting sqref="Y38">
    <cfRule type="cellIs" dxfId="295" priority="368" stopIfTrue="1" operator="equal">
      <formula>"MODERADO"</formula>
    </cfRule>
  </conditionalFormatting>
  <conditionalFormatting sqref="Y38">
    <cfRule type="cellIs" priority="367" operator="equal">
      <formula>"="</formula>
    </cfRule>
    <cfRule type="cellIs" dxfId="294" priority="369" stopIfTrue="1" operator="equal">
      <formula>"DÉBIL"</formula>
    </cfRule>
    <cfRule type="cellIs" dxfId="293" priority="370" stopIfTrue="1" operator="equal">
      <formula>"FUERTE"</formula>
    </cfRule>
  </conditionalFormatting>
  <conditionalFormatting sqref="AI38">
    <cfRule type="cellIs" dxfId="292" priority="363" stopIfTrue="1" operator="equal">
      <formula>"EXTREMA"</formula>
    </cfRule>
    <cfRule type="cellIs" dxfId="291" priority="364" stopIfTrue="1" operator="equal">
      <formula>"ALTA"</formula>
    </cfRule>
    <cfRule type="cellIs" dxfId="290" priority="365" stopIfTrue="1" operator="equal">
      <formula>"MODERADA"</formula>
    </cfRule>
    <cfRule type="cellIs" dxfId="289" priority="366" stopIfTrue="1" operator="equal">
      <formula>"BAJA"</formula>
    </cfRule>
  </conditionalFormatting>
  <conditionalFormatting sqref="AG42">
    <cfRule type="cellIs" dxfId="288" priority="359" stopIfTrue="1" operator="equal">
      <formula>"EXTREMA"</formula>
    </cfRule>
  </conditionalFormatting>
  <conditionalFormatting sqref="AG42">
    <cfRule type="cellIs" dxfId="287" priority="360" stopIfTrue="1" operator="equal">
      <formula>"BAJA"</formula>
    </cfRule>
    <cfRule type="cellIs" dxfId="286" priority="361" stopIfTrue="1" operator="equal">
      <formula>"ALTA"</formula>
    </cfRule>
    <cfRule type="cellIs" dxfId="285" priority="362" stopIfTrue="1" operator="equal">
      <formula>"MODERADA"</formula>
    </cfRule>
  </conditionalFormatting>
  <conditionalFormatting sqref="H42">
    <cfRule type="cellIs" priority="358" stopIfTrue="1" operator="lessThanOrEqual">
      <formula>60</formula>
    </cfRule>
  </conditionalFormatting>
  <conditionalFormatting sqref="N42 AI44 AH40:AI42">
    <cfRule type="cellIs" dxfId="284" priority="354" stopIfTrue="1" operator="equal">
      <formula>"EXTREMA"</formula>
    </cfRule>
    <cfRule type="cellIs" dxfId="283" priority="355" stopIfTrue="1" operator="equal">
      <formula>"ALTA"</formula>
    </cfRule>
    <cfRule type="cellIs" dxfId="282" priority="356" stopIfTrue="1" operator="equal">
      <formula>"MODERADA"</formula>
    </cfRule>
    <cfRule type="cellIs" dxfId="281" priority="357" stopIfTrue="1" operator="equal">
      <formula>"BAJA"</formula>
    </cfRule>
  </conditionalFormatting>
  <conditionalFormatting sqref="AG40:AG41 AE40:AE42 AE44">
    <cfRule type="cellIs" dxfId="280" priority="350" stopIfTrue="1" operator="equal">
      <formula>"EXTREMA"</formula>
    </cfRule>
  </conditionalFormatting>
  <conditionalFormatting sqref="AG40:AG41">
    <cfRule type="cellIs" dxfId="279" priority="351" stopIfTrue="1" operator="equal">
      <formula>"BAJA"</formula>
    </cfRule>
    <cfRule type="cellIs" dxfId="278" priority="352" stopIfTrue="1" operator="equal">
      <formula>"ALTA"</formula>
    </cfRule>
    <cfRule type="cellIs" dxfId="277" priority="353" stopIfTrue="1" operator="equal">
      <formula>"MODERADA"</formula>
    </cfRule>
  </conditionalFormatting>
  <conditionalFormatting sqref="B40">
    <cfRule type="cellIs" priority="349" stopIfTrue="1" operator="lessThanOrEqual">
      <formula>60</formula>
    </cfRule>
  </conditionalFormatting>
  <conditionalFormatting sqref="C40:E40">
    <cfRule type="cellIs" priority="348" stopIfTrue="1" operator="lessThanOrEqual">
      <formula>60</formula>
    </cfRule>
  </conditionalFormatting>
  <conditionalFormatting sqref="H40:H41">
    <cfRule type="cellIs" priority="347" stopIfTrue="1" operator="lessThanOrEqual">
      <formula>60</formula>
    </cfRule>
  </conditionalFormatting>
  <conditionalFormatting sqref="N40:N41">
    <cfRule type="cellIs" dxfId="276" priority="343" stopIfTrue="1" operator="equal">
      <formula>"EXTREMA"</formula>
    </cfRule>
    <cfRule type="cellIs" dxfId="275" priority="344" stopIfTrue="1" operator="equal">
      <formula>"ALTA"</formula>
    </cfRule>
    <cfRule type="cellIs" dxfId="274" priority="345" stopIfTrue="1" operator="equal">
      <formula>"MODERADA"</formula>
    </cfRule>
    <cfRule type="cellIs" dxfId="273" priority="346" stopIfTrue="1" operator="equal">
      <formula>"BAJA"</formula>
    </cfRule>
  </conditionalFormatting>
  <conditionalFormatting sqref="AG44">
    <cfRule type="cellIs" dxfId="272" priority="339" stopIfTrue="1" operator="equal">
      <formula>"EXTREMA"</formula>
    </cfRule>
  </conditionalFormatting>
  <conditionalFormatting sqref="AG44">
    <cfRule type="cellIs" dxfId="271" priority="340" stopIfTrue="1" operator="equal">
      <formula>"BAJA"</formula>
    </cfRule>
    <cfRule type="cellIs" dxfId="270" priority="341" stopIfTrue="1" operator="equal">
      <formula>"ALTA"</formula>
    </cfRule>
    <cfRule type="cellIs" dxfId="269" priority="342" stopIfTrue="1" operator="equal">
      <formula>"MODERADA"</formula>
    </cfRule>
  </conditionalFormatting>
  <conditionalFormatting sqref="H44">
    <cfRule type="cellIs" priority="338" stopIfTrue="1" operator="lessThanOrEqual">
      <formula>60</formula>
    </cfRule>
  </conditionalFormatting>
  <conditionalFormatting sqref="Z40:AD42 Z44:AD44">
    <cfRule type="cellIs" dxfId="268" priority="335" stopIfTrue="1" operator="equal">
      <formula>"MODERADO"</formula>
    </cfRule>
  </conditionalFormatting>
  <conditionalFormatting sqref="Z40:AD42 Z44:AD44">
    <cfRule type="cellIs" priority="334" operator="equal">
      <formula>"="</formula>
    </cfRule>
    <cfRule type="cellIs" dxfId="267" priority="336" stopIfTrue="1" operator="equal">
      <formula>"DÉBIL"</formula>
    </cfRule>
    <cfRule type="cellIs" dxfId="266" priority="337" stopIfTrue="1" operator="equal">
      <formula>"FUERTE"</formula>
    </cfRule>
  </conditionalFormatting>
  <conditionalFormatting sqref="Y40:Y42 Y44">
    <cfRule type="cellIs" dxfId="265" priority="331" stopIfTrue="1" operator="equal">
      <formula>"MODERADO"</formula>
    </cfRule>
  </conditionalFormatting>
  <conditionalFormatting sqref="Y40:Y42 Y44">
    <cfRule type="cellIs" priority="330" operator="equal">
      <formula>"="</formula>
    </cfRule>
    <cfRule type="cellIs" dxfId="264" priority="332" stopIfTrue="1" operator="equal">
      <formula>"DÉBIL"</formula>
    </cfRule>
    <cfRule type="cellIs" dxfId="263" priority="333" stopIfTrue="1" operator="equal">
      <formula>"FUERTE"</formula>
    </cfRule>
  </conditionalFormatting>
  <conditionalFormatting sqref="AH43:AI43">
    <cfRule type="cellIs" dxfId="262" priority="326" stopIfTrue="1" operator="equal">
      <formula>"EXTREMA"</formula>
    </cfRule>
    <cfRule type="cellIs" dxfId="261" priority="327" stopIfTrue="1" operator="equal">
      <formula>"ALTA"</formula>
    </cfRule>
    <cfRule type="cellIs" dxfId="260" priority="328" stopIfTrue="1" operator="equal">
      <formula>"MODERADA"</formula>
    </cfRule>
    <cfRule type="cellIs" dxfId="259" priority="329" stopIfTrue="1" operator="equal">
      <formula>"BAJA"</formula>
    </cfRule>
  </conditionalFormatting>
  <conditionalFormatting sqref="AE43">
    <cfRule type="cellIs" dxfId="258" priority="325" stopIfTrue="1" operator="equal">
      <formula>"EXTREMA"</formula>
    </cfRule>
  </conditionalFormatting>
  <conditionalFormatting sqref="AG43">
    <cfRule type="cellIs" dxfId="257" priority="321" stopIfTrue="1" operator="equal">
      <formula>"EXTREMA"</formula>
    </cfRule>
  </conditionalFormatting>
  <conditionalFormatting sqref="AG43">
    <cfRule type="cellIs" dxfId="256" priority="322" stopIfTrue="1" operator="equal">
      <formula>"BAJA"</formula>
    </cfRule>
    <cfRule type="cellIs" dxfId="255" priority="323" stopIfTrue="1" operator="equal">
      <formula>"ALTA"</formula>
    </cfRule>
    <cfRule type="cellIs" dxfId="254" priority="324" stopIfTrue="1" operator="equal">
      <formula>"MODERADA"</formula>
    </cfRule>
  </conditionalFormatting>
  <conditionalFormatting sqref="H43">
    <cfRule type="cellIs" priority="320" stopIfTrue="1" operator="lessThanOrEqual">
      <formula>60</formula>
    </cfRule>
  </conditionalFormatting>
  <conditionalFormatting sqref="N43">
    <cfRule type="cellIs" dxfId="253" priority="316" stopIfTrue="1" operator="equal">
      <formula>"EXTREMA"</formula>
    </cfRule>
    <cfRule type="cellIs" dxfId="252" priority="317" stopIfTrue="1" operator="equal">
      <formula>"ALTA"</formula>
    </cfRule>
    <cfRule type="cellIs" dxfId="251" priority="318" stopIfTrue="1" operator="equal">
      <formula>"MODERADA"</formula>
    </cfRule>
    <cfRule type="cellIs" dxfId="250" priority="319" stopIfTrue="1" operator="equal">
      <formula>"BAJA"</formula>
    </cfRule>
  </conditionalFormatting>
  <conditionalFormatting sqref="Z43:AD43">
    <cfRule type="cellIs" dxfId="249" priority="313" stopIfTrue="1" operator="equal">
      <formula>"MODERADO"</formula>
    </cfRule>
  </conditionalFormatting>
  <conditionalFormatting sqref="Z43:AD43">
    <cfRule type="cellIs" priority="312" operator="equal">
      <formula>"="</formula>
    </cfRule>
    <cfRule type="cellIs" dxfId="248" priority="314" stopIfTrue="1" operator="equal">
      <formula>"DÉBIL"</formula>
    </cfRule>
    <cfRule type="cellIs" dxfId="247" priority="315" stopIfTrue="1" operator="equal">
      <formula>"FUERTE"</formula>
    </cfRule>
  </conditionalFormatting>
  <conditionalFormatting sqref="Y43">
    <cfRule type="cellIs" dxfId="246" priority="309" stopIfTrue="1" operator="equal">
      <formula>"MODERADO"</formula>
    </cfRule>
  </conditionalFormatting>
  <conditionalFormatting sqref="Y43">
    <cfRule type="cellIs" priority="308" operator="equal">
      <formula>"="</formula>
    </cfRule>
    <cfRule type="cellIs" dxfId="245" priority="310" stopIfTrue="1" operator="equal">
      <formula>"DÉBIL"</formula>
    </cfRule>
    <cfRule type="cellIs" dxfId="244" priority="311" stopIfTrue="1" operator="equal">
      <formula>"FUERTE"</formula>
    </cfRule>
  </conditionalFormatting>
  <conditionalFormatting sqref="N44">
    <cfRule type="cellIs" dxfId="243" priority="304" stopIfTrue="1" operator="equal">
      <formula>"EXTREMA"</formula>
    </cfRule>
    <cfRule type="cellIs" dxfId="242" priority="305" stopIfTrue="1" operator="equal">
      <formula>"ALTA"</formula>
    </cfRule>
    <cfRule type="cellIs" dxfId="241" priority="306" stopIfTrue="1" operator="equal">
      <formula>"MODERADA"</formula>
    </cfRule>
    <cfRule type="cellIs" dxfId="240" priority="307" stopIfTrue="1" operator="equal">
      <formula>"BAJA"</formula>
    </cfRule>
  </conditionalFormatting>
  <conditionalFormatting sqref="AH44">
    <cfRule type="cellIs" dxfId="239" priority="300" stopIfTrue="1" operator="equal">
      <formula>"EXTREMA"</formula>
    </cfRule>
    <cfRule type="cellIs" dxfId="238" priority="301" stopIfTrue="1" operator="equal">
      <formula>"ALTA"</formula>
    </cfRule>
    <cfRule type="cellIs" dxfId="237" priority="302" stopIfTrue="1" operator="equal">
      <formula>"MODERADA"</formula>
    </cfRule>
    <cfRule type="cellIs" dxfId="236" priority="303" stopIfTrue="1" operator="equal">
      <formula>"BAJA"</formula>
    </cfRule>
  </conditionalFormatting>
  <conditionalFormatting sqref="I45:I50">
    <cfRule type="cellIs" priority="299" stopIfTrue="1" operator="lessThanOrEqual">
      <formula>60</formula>
    </cfRule>
  </conditionalFormatting>
  <conditionalFormatting sqref="AE45:AE50">
    <cfRule type="cellIs" dxfId="235" priority="298" stopIfTrue="1" operator="equal">
      <formula>"EXTREMA"</formula>
    </cfRule>
  </conditionalFormatting>
  <conditionalFormatting sqref="AI45:AI50">
    <cfRule type="cellIs" dxfId="234" priority="294" stopIfTrue="1" operator="equal">
      <formula>"EXTREMA"</formula>
    </cfRule>
    <cfRule type="cellIs" dxfId="233" priority="295" stopIfTrue="1" operator="equal">
      <formula>"ALTA"</formula>
    </cfRule>
    <cfRule type="cellIs" dxfId="232" priority="296" stopIfTrue="1" operator="equal">
      <formula>"MODERADA"</formula>
    </cfRule>
    <cfRule type="cellIs" dxfId="231" priority="297" stopIfTrue="1" operator="equal">
      <formula>"BAJA"</formula>
    </cfRule>
  </conditionalFormatting>
  <conditionalFormatting sqref="A45:B45">
    <cfRule type="cellIs" priority="293" stopIfTrue="1" operator="lessThanOrEqual">
      <formula>60</formula>
    </cfRule>
  </conditionalFormatting>
  <conditionalFormatting sqref="C45:E45">
    <cfRule type="cellIs" priority="292" stopIfTrue="1" operator="lessThanOrEqual">
      <formula>60</formula>
    </cfRule>
  </conditionalFormatting>
  <conditionalFormatting sqref="N45:N50">
    <cfRule type="cellIs" dxfId="230" priority="288" stopIfTrue="1" operator="equal">
      <formula>"EXTREMA"</formula>
    </cfRule>
    <cfRule type="cellIs" dxfId="229" priority="289" stopIfTrue="1" operator="equal">
      <formula>"ALTA"</formula>
    </cfRule>
    <cfRule type="cellIs" dxfId="228" priority="290" stopIfTrue="1" operator="equal">
      <formula>"MODERADA"</formula>
    </cfRule>
    <cfRule type="cellIs" dxfId="227" priority="291" stopIfTrue="1" operator="equal">
      <formula>"BAJA"</formula>
    </cfRule>
  </conditionalFormatting>
  <conditionalFormatting sqref="Y45:AD50">
    <cfRule type="cellIs" dxfId="226" priority="285" stopIfTrue="1" operator="equal">
      <formula>"MODERADO"</formula>
    </cfRule>
  </conditionalFormatting>
  <conditionalFormatting sqref="Y45:AD50">
    <cfRule type="cellIs" priority="284" operator="equal">
      <formula>"="</formula>
    </cfRule>
    <cfRule type="cellIs" dxfId="225" priority="286" stopIfTrue="1" operator="equal">
      <formula>"DÉBIL"</formula>
    </cfRule>
    <cfRule type="cellIs" dxfId="224" priority="287" stopIfTrue="1" operator="equal">
      <formula>"FUERTE"</formula>
    </cfRule>
  </conditionalFormatting>
  <conditionalFormatting sqref="H47">
    <cfRule type="cellIs" priority="283" stopIfTrue="1" operator="lessThanOrEqual">
      <formula>60</formula>
    </cfRule>
  </conditionalFormatting>
  <conditionalFormatting sqref="H45">
    <cfRule type="cellIs" priority="282" stopIfTrue="1" operator="lessThanOrEqual">
      <formula>60</formula>
    </cfRule>
  </conditionalFormatting>
  <conditionalFormatting sqref="AH45:AH50">
    <cfRule type="cellIs" dxfId="223" priority="278" stopIfTrue="1" operator="equal">
      <formula>"EXTREMA"</formula>
    </cfRule>
    <cfRule type="cellIs" dxfId="222" priority="279" stopIfTrue="1" operator="equal">
      <formula>"ALTA"</formula>
    </cfRule>
    <cfRule type="cellIs" dxfId="221" priority="280" stopIfTrue="1" operator="equal">
      <formula>"MODERADA"</formula>
    </cfRule>
    <cfRule type="cellIs" dxfId="220" priority="281" stopIfTrue="1" operator="equal">
      <formula>"BAJA"</formula>
    </cfRule>
  </conditionalFormatting>
  <conditionalFormatting sqref="AG52:AG55">
    <cfRule type="cellIs" dxfId="219" priority="274" stopIfTrue="1" operator="equal">
      <formula>"EXTREMA"</formula>
    </cfRule>
  </conditionalFormatting>
  <conditionalFormatting sqref="AG52:AG55">
    <cfRule type="cellIs" dxfId="218" priority="275" stopIfTrue="1" operator="equal">
      <formula>"BAJA"</formula>
    </cfRule>
    <cfRule type="cellIs" dxfId="217" priority="276" stopIfTrue="1" operator="equal">
      <formula>"ALTA"</formula>
    </cfRule>
    <cfRule type="cellIs" dxfId="216" priority="277" stopIfTrue="1" operator="equal">
      <formula>"MODERADA"</formula>
    </cfRule>
  </conditionalFormatting>
  <conditionalFormatting sqref="H52:I55">
    <cfRule type="cellIs" priority="273" stopIfTrue="1" operator="lessThanOrEqual">
      <formula>60</formula>
    </cfRule>
  </conditionalFormatting>
  <conditionalFormatting sqref="N52:N55 AH51:AI52 AH53:AH56">
    <cfRule type="cellIs" dxfId="215" priority="269" stopIfTrue="1" operator="equal">
      <formula>"EXTREMA"</formula>
    </cfRule>
    <cfRule type="cellIs" dxfId="214" priority="270" stopIfTrue="1" operator="equal">
      <formula>"ALTA"</formula>
    </cfRule>
    <cfRule type="cellIs" dxfId="213" priority="271" stopIfTrue="1" operator="equal">
      <formula>"MODERADA"</formula>
    </cfRule>
    <cfRule type="cellIs" dxfId="212" priority="272" stopIfTrue="1" operator="equal">
      <formula>"BAJA"</formula>
    </cfRule>
  </conditionalFormatting>
  <conditionalFormatting sqref="AG51 AE51:AE56">
    <cfRule type="cellIs" dxfId="211" priority="265" stopIfTrue="1" operator="equal">
      <formula>"EXTREMA"</formula>
    </cfRule>
  </conditionalFormatting>
  <conditionalFormatting sqref="AG51">
    <cfRule type="cellIs" dxfId="210" priority="266" stopIfTrue="1" operator="equal">
      <formula>"BAJA"</formula>
    </cfRule>
    <cfRule type="cellIs" dxfId="209" priority="267" stopIfTrue="1" operator="equal">
      <formula>"ALTA"</formula>
    </cfRule>
    <cfRule type="cellIs" dxfId="208" priority="268" stopIfTrue="1" operator="equal">
      <formula>"MODERADA"</formula>
    </cfRule>
  </conditionalFormatting>
  <conditionalFormatting sqref="B51">
    <cfRule type="cellIs" priority="264" stopIfTrue="1" operator="lessThanOrEqual">
      <formula>60</formula>
    </cfRule>
  </conditionalFormatting>
  <conditionalFormatting sqref="C51:E51">
    <cfRule type="cellIs" priority="263" stopIfTrue="1" operator="lessThanOrEqual">
      <formula>60</formula>
    </cfRule>
  </conditionalFormatting>
  <conditionalFormatting sqref="H51:I51">
    <cfRule type="cellIs" priority="262" stopIfTrue="1" operator="lessThanOrEqual">
      <formula>60</formula>
    </cfRule>
  </conditionalFormatting>
  <conditionalFormatting sqref="N51">
    <cfRule type="cellIs" dxfId="207" priority="258" stopIfTrue="1" operator="equal">
      <formula>"EXTREMA"</formula>
    </cfRule>
    <cfRule type="cellIs" dxfId="206" priority="259" stopIfTrue="1" operator="equal">
      <formula>"ALTA"</formula>
    </cfRule>
    <cfRule type="cellIs" dxfId="205" priority="260" stopIfTrue="1" operator="equal">
      <formula>"MODERADA"</formula>
    </cfRule>
    <cfRule type="cellIs" dxfId="204" priority="261" stopIfTrue="1" operator="equal">
      <formula>"BAJA"</formula>
    </cfRule>
  </conditionalFormatting>
  <conditionalFormatting sqref="AG56">
    <cfRule type="cellIs" dxfId="203" priority="254" stopIfTrue="1" operator="equal">
      <formula>"EXTREMA"</formula>
    </cfRule>
  </conditionalFormatting>
  <conditionalFormatting sqref="AG56">
    <cfRule type="cellIs" dxfId="202" priority="255" stopIfTrue="1" operator="equal">
      <formula>"BAJA"</formula>
    </cfRule>
    <cfRule type="cellIs" dxfId="201" priority="256" stopIfTrue="1" operator="equal">
      <formula>"ALTA"</formula>
    </cfRule>
    <cfRule type="cellIs" dxfId="200" priority="257" stopIfTrue="1" operator="equal">
      <formula>"MODERADA"</formula>
    </cfRule>
  </conditionalFormatting>
  <conditionalFormatting sqref="H56:I56">
    <cfRule type="cellIs" priority="253" stopIfTrue="1" operator="lessThanOrEqual">
      <formula>60</formula>
    </cfRule>
  </conditionalFormatting>
  <conditionalFormatting sqref="N56">
    <cfRule type="cellIs" dxfId="199" priority="249" stopIfTrue="1" operator="equal">
      <formula>"EXTREMA"</formula>
    </cfRule>
    <cfRule type="cellIs" dxfId="198" priority="250" stopIfTrue="1" operator="equal">
      <formula>"ALTA"</formula>
    </cfRule>
    <cfRule type="cellIs" dxfId="197" priority="251" stopIfTrue="1" operator="equal">
      <formula>"MODERADA"</formula>
    </cfRule>
    <cfRule type="cellIs" dxfId="196" priority="252" stopIfTrue="1" operator="equal">
      <formula>"BAJA"</formula>
    </cfRule>
  </conditionalFormatting>
  <conditionalFormatting sqref="Z51:AD56">
    <cfRule type="cellIs" dxfId="195" priority="246" stopIfTrue="1" operator="equal">
      <formula>"MODERADO"</formula>
    </cfRule>
  </conditionalFormatting>
  <conditionalFormatting sqref="Z51:AD56">
    <cfRule type="cellIs" priority="245" operator="equal">
      <formula>"="</formula>
    </cfRule>
    <cfRule type="cellIs" dxfId="194" priority="247" stopIfTrue="1" operator="equal">
      <formula>"DÉBIL"</formula>
    </cfRule>
    <cfRule type="cellIs" dxfId="193" priority="248" stopIfTrue="1" operator="equal">
      <formula>"FUERTE"</formula>
    </cfRule>
  </conditionalFormatting>
  <conditionalFormatting sqref="Y51:Y56">
    <cfRule type="cellIs" dxfId="192" priority="242" stopIfTrue="1" operator="equal">
      <formula>"MODERADO"</formula>
    </cfRule>
  </conditionalFormatting>
  <conditionalFormatting sqref="Y51:Y56">
    <cfRule type="cellIs" priority="241" operator="equal">
      <formula>"="</formula>
    </cfRule>
    <cfRule type="cellIs" dxfId="191" priority="243" stopIfTrue="1" operator="equal">
      <formula>"DÉBIL"</formula>
    </cfRule>
    <cfRule type="cellIs" dxfId="190" priority="244" stopIfTrue="1" operator="equal">
      <formula>"FUERTE"</formula>
    </cfRule>
  </conditionalFormatting>
  <conditionalFormatting sqref="AI53">
    <cfRule type="cellIs" dxfId="189" priority="237" stopIfTrue="1" operator="equal">
      <formula>"EXTREMA"</formula>
    </cfRule>
    <cfRule type="cellIs" dxfId="188" priority="238" stopIfTrue="1" operator="equal">
      <formula>"ALTA"</formula>
    </cfRule>
    <cfRule type="cellIs" dxfId="187" priority="239" stopIfTrue="1" operator="equal">
      <formula>"MODERADA"</formula>
    </cfRule>
    <cfRule type="cellIs" dxfId="186" priority="240" stopIfTrue="1" operator="equal">
      <formula>"BAJA"</formula>
    </cfRule>
  </conditionalFormatting>
  <conditionalFormatting sqref="AG58">
    <cfRule type="cellIs" dxfId="185" priority="233" stopIfTrue="1" operator="equal">
      <formula>"EXTREMA"</formula>
    </cfRule>
  </conditionalFormatting>
  <conditionalFormatting sqref="AG58">
    <cfRule type="cellIs" dxfId="184" priority="234" stopIfTrue="1" operator="equal">
      <formula>"BAJA"</formula>
    </cfRule>
    <cfRule type="cellIs" dxfId="183" priority="235" stopIfTrue="1" operator="equal">
      <formula>"ALTA"</formula>
    </cfRule>
    <cfRule type="cellIs" dxfId="182" priority="236" stopIfTrue="1" operator="equal">
      <formula>"MODERADA"</formula>
    </cfRule>
  </conditionalFormatting>
  <conditionalFormatting sqref="H58:I58">
    <cfRule type="cellIs" priority="232" stopIfTrue="1" operator="lessThanOrEqual">
      <formula>60</formula>
    </cfRule>
  </conditionalFormatting>
  <conditionalFormatting sqref="N58 AH57:AI59">
    <cfRule type="cellIs" dxfId="181" priority="228" stopIfTrue="1" operator="equal">
      <formula>"EXTREMA"</formula>
    </cfRule>
    <cfRule type="cellIs" dxfId="180" priority="229" stopIfTrue="1" operator="equal">
      <formula>"ALTA"</formula>
    </cfRule>
    <cfRule type="cellIs" dxfId="179" priority="230" stopIfTrue="1" operator="equal">
      <formula>"MODERADA"</formula>
    </cfRule>
    <cfRule type="cellIs" dxfId="178" priority="231" stopIfTrue="1" operator="equal">
      <formula>"BAJA"</formula>
    </cfRule>
  </conditionalFormatting>
  <conditionalFormatting sqref="AG57 AE57:AE59">
    <cfRule type="cellIs" dxfId="177" priority="224" stopIfTrue="1" operator="equal">
      <formula>"EXTREMA"</formula>
    </cfRule>
  </conditionalFormatting>
  <conditionalFormatting sqref="AG57">
    <cfRule type="cellIs" dxfId="176" priority="225" stopIfTrue="1" operator="equal">
      <formula>"BAJA"</formula>
    </cfRule>
    <cfRule type="cellIs" dxfId="175" priority="226" stopIfTrue="1" operator="equal">
      <formula>"ALTA"</formula>
    </cfRule>
    <cfRule type="cellIs" dxfId="174" priority="227" stopIfTrue="1" operator="equal">
      <formula>"MODERADA"</formula>
    </cfRule>
  </conditionalFormatting>
  <conditionalFormatting sqref="B57">
    <cfRule type="cellIs" priority="223" stopIfTrue="1" operator="lessThanOrEqual">
      <formula>60</formula>
    </cfRule>
  </conditionalFormatting>
  <conditionalFormatting sqref="C57:E57">
    <cfRule type="cellIs" priority="222" stopIfTrue="1" operator="lessThanOrEqual">
      <formula>60</formula>
    </cfRule>
  </conditionalFormatting>
  <conditionalFormatting sqref="H57:I57">
    <cfRule type="cellIs" priority="221" stopIfTrue="1" operator="lessThanOrEqual">
      <formula>60</formula>
    </cfRule>
  </conditionalFormatting>
  <conditionalFormatting sqref="N57">
    <cfRule type="cellIs" dxfId="173" priority="217" stopIfTrue="1" operator="equal">
      <formula>"EXTREMA"</formula>
    </cfRule>
    <cfRule type="cellIs" dxfId="172" priority="218" stopIfTrue="1" operator="equal">
      <formula>"ALTA"</formula>
    </cfRule>
    <cfRule type="cellIs" dxfId="171" priority="219" stopIfTrue="1" operator="equal">
      <formula>"MODERADA"</formula>
    </cfRule>
    <cfRule type="cellIs" dxfId="170" priority="220" stopIfTrue="1" operator="equal">
      <formula>"BAJA"</formula>
    </cfRule>
  </conditionalFormatting>
  <conditionalFormatting sqref="AG59">
    <cfRule type="cellIs" dxfId="169" priority="213" stopIfTrue="1" operator="equal">
      <formula>"EXTREMA"</formula>
    </cfRule>
  </conditionalFormatting>
  <conditionalFormatting sqref="AG59">
    <cfRule type="cellIs" dxfId="168" priority="214" stopIfTrue="1" operator="equal">
      <formula>"BAJA"</formula>
    </cfRule>
    <cfRule type="cellIs" dxfId="167" priority="215" stopIfTrue="1" operator="equal">
      <formula>"ALTA"</formula>
    </cfRule>
    <cfRule type="cellIs" dxfId="166" priority="216" stopIfTrue="1" operator="equal">
      <formula>"MODERADA"</formula>
    </cfRule>
  </conditionalFormatting>
  <conditionalFormatting sqref="H59:I59">
    <cfRule type="cellIs" priority="212" stopIfTrue="1" operator="lessThanOrEqual">
      <formula>60</formula>
    </cfRule>
  </conditionalFormatting>
  <conditionalFormatting sqref="N59">
    <cfRule type="cellIs" dxfId="165" priority="208" stopIfTrue="1" operator="equal">
      <formula>"EXTREMA"</formula>
    </cfRule>
    <cfRule type="cellIs" dxfId="164" priority="209" stopIfTrue="1" operator="equal">
      <formula>"ALTA"</formula>
    </cfRule>
    <cfRule type="cellIs" dxfId="163" priority="210" stopIfTrue="1" operator="equal">
      <formula>"MODERADA"</formula>
    </cfRule>
    <cfRule type="cellIs" dxfId="162" priority="211" stopIfTrue="1" operator="equal">
      <formula>"BAJA"</formula>
    </cfRule>
  </conditionalFormatting>
  <conditionalFormatting sqref="Z57:AD59">
    <cfRule type="cellIs" dxfId="161" priority="205" stopIfTrue="1" operator="equal">
      <formula>"MODERADO"</formula>
    </cfRule>
  </conditionalFormatting>
  <conditionalFormatting sqref="Z57:AD59">
    <cfRule type="cellIs" priority="204" operator="equal">
      <formula>"="</formula>
    </cfRule>
    <cfRule type="cellIs" dxfId="160" priority="206" stopIfTrue="1" operator="equal">
      <formula>"DÉBIL"</formula>
    </cfRule>
    <cfRule type="cellIs" dxfId="159" priority="207" stopIfTrue="1" operator="equal">
      <formula>"FUERTE"</formula>
    </cfRule>
  </conditionalFormatting>
  <conditionalFormatting sqref="Y57:Y59">
    <cfRule type="cellIs" dxfId="158" priority="201" stopIfTrue="1" operator="equal">
      <formula>"MODERADO"</formula>
    </cfRule>
  </conditionalFormatting>
  <conditionalFormatting sqref="Y57:Y59">
    <cfRule type="cellIs" priority="200" operator="equal">
      <formula>"="</formula>
    </cfRule>
    <cfRule type="cellIs" dxfId="157" priority="202" stopIfTrue="1" operator="equal">
      <formula>"DÉBIL"</formula>
    </cfRule>
    <cfRule type="cellIs" dxfId="156" priority="203" stopIfTrue="1" operator="equal">
      <formula>"FUERTE"</formula>
    </cfRule>
  </conditionalFormatting>
  <conditionalFormatting sqref="AE60:AE64">
    <cfRule type="cellIs" dxfId="155" priority="195" stopIfTrue="1" operator="equal">
      <formula>"EXTREMA"</formula>
    </cfRule>
  </conditionalFormatting>
  <conditionalFormatting sqref="AG63">
    <cfRule type="cellIs" dxfId="154" priority="196" stopIfTrue="1" operator="equal">
      <formula>"EXTREMA"</formula>
    </cfRule>
  </conditionalFormatting>
  <conditionalFormatting sqref="AG63">
    <cfRule type="cellIs" dxfId="153" priority="197" stopIfTrue="1" operator="equal">
      <formula>"BAJA"</formula>
    </cfRule>
    <cfRule type="cellIs" dxfId="152" priority="198" stopIfTrue="1" operator="equal">
      <formula>"ALTA"</formula>
    </cfRule>
    <cfRule type="cellIs" dxfId="151" priority="199" stopIfTrue="1" operator="equal">
      <formula>"MODERADA"</formula>
    </cfRule>
  </conditionalFormatting>
  <conditionalFormatting sqref="H63:I63">
    <cfRule type="cellIs" priority="194" stopIfTrue="1" operator="lessThanOrEqual">
      <formula>60</formula>
    </cfRule>
  </conditionalFormatting>
  <conditionalFormatting sqref="N63 AH60:AI64">
    <cfRule type="cellIs" dxfId="150" priority="190" stopIfTrue="1" operator="equal">
      <formula>"EXTREMA"</formula>
    </cfRule>
    <cfRule type="cellIs" dxfId="149" priority="191" stopIfTrue="1" operator="equal">
      <formula>"ALTA"</formula>
    </cfRule>
    <cfRule type="cellIs" dxfId="148" priority="192" stopIfTrue="1" operator="equal">
      <formula>"MODERADA"</formula>
    </cfRule>
    <cfRule type="cellIs" dxfId="147" priority="193" stopIfTrue="1" operator="equal">
      <formula>"BAJA"</formula>
    </cfRule>
  </conditionalFormatting>
  <conditionalFormatting sqref="AG60:AG62">
    <cfRule type="cellIs" dxfId="146" priority="186" stopIfTrue="1" operator="equal">
      <formula>"EXTREMA"</formula>
    </cfRule>
  </conditionalFormatting>
  <conditionalFormatting sqref="AG60:AG62">
    <cfRule type="cellIs" dxfId="145" priority="187" stopIfTrue="1" operator="equal">
      <formula>"BAJA"</formula>
    </cfRule>
    <cfRule type="cellIs" dxfId="144" priority="188" stopIfTrue="1" operator="equal">
      <formula>"ALTA"</formula>
    </cfRule>
    <cfRule type="cellIs" dxfId="143" priority="189" stopIfTrue="1" operator="equal">
      <formula>"MODERADA"</formula>
    </cfRule>
  </conditionalFormatting>
  <conditionalFormatting sqref="B60">
    <cfRule type="cellIs" priority="185" stopIfTrue="1" operator="lessThanOrEqual">
      <formula>60</formula>
    </cfRule>
  </conditionalFormatting>
  <conditionalFormatting sqref="C60:E60">
    <cfRule type="cellIs" priority="184" stopIfTrue="1" operator="lessThanOrEqual">
      <formula>60</formula>
    </cfRule>
  </conditionalFormatting>
  <conditionalFormatting sqref="H60:I62">
    <cfRule type="cellIs" priority="183" stopIfTrue="1" operator="lessThanOrEqual">
      <formula>60</formula>
    </cfRule>
  </conditionalFormatting>
  <conditionalFormatting sqref="N60:N62">
    <cfRule type="cellIs" dxfId="142" priority="179" stopIfTrue="1" operator="equal">
      <formula>"EXTREMA"</formula>
    </cfRule>
    <cfRule type="cellIs" dxfId="141" priority="180" stopIfTrue="1" operator="equal">
      <formula>"ALTA"</formula>
    </cfRule>
    <cfRule type="cellIs" dxfId="140" priority="181" stopIfTrue="1" operator="equal">
      <formula>"MODERADA"</formula>
    </cfRule>
    <cfRule type="cellIs" dxfId="139" priority="182" stopIfTrue="1" operator="equal">
      <formula>"BAJA"</formula>
    </cfRule>
  </conditionalFormatting>
  <conditionalFormatting sqref="AG64">
    <cfRule type="cellIs" dxfId="138" priority="175" stopIfTrue="1" operator="equal">
      <formula>"EXTREMA"</formula>
    </cfRule>
  </conditionalFormatting>
  <conditionalFormatting sqref="AG64">
    <cfRule type="cellIs" dxfId="137" priority="176" stopIfTrue="1" operator="equal">
      <formula>"BAJA"</formula>
    </cfRule>
    <cfRule type="cellIs" dxfId="136" priority="177" stopIfTrue="1" operator="equal">
      <formula>"ALTA"</formula>
    </cfRule>
    <cfRule type="cellIs" dxfId="135" priority="178" stopIfTrue="1" operator="equal">
      <formula>"MODERADA"</formula>
    </cfRule>
  </conditionalFormatting>
  <conditionalFormatting sqref="H64:I64">
    <cfRule type="cellIs" priority="174" stopIfTrue="1" operator="lessThanOrEqual">
      <formula>60</formula>
    </cfRule>
  </conditionalFormatting>
  <conditionalFormatting sqref="N64">
    <cfRule type="cellIs" dxfId="134" priority="170" stopIfTrue="1" operator="equal">
      <formula>"EXTREMA"</formula>
    </cfRule>
    <cfRule type="cellIs" dxfId="133" priority="171" stopIfTrue="1" operator="equal">
      <formula>"ALTA"</formula>
    </cfRule>
    <cfRule type="cellIs" dxfId="132" priority="172" stopIfTrue="1" operator="equal">
      <formula>"MODERADA"</formula>
    </cfRule>
    <cfRule type="cellIs" dxfId="131" priority="173" stopIfTrue="1" operator="equal">
      <formula>"BAJA"</formula>
    </cfRule>
  </conditionalFormatting>
  <conditionalFormatting sqref="Y60:AD64">
    <cfRule type="cellIs" dxfId="130" priority="167" stopIfTrue="1" operator="equal">
      <formula>"MODERADO"</formula>
    </cfRule>
  </conditionalFormatting>
  <conditionalFormatting sqref="Y60:AD64">
    <cfRule type="cellIs" priority="166" operator="equal">
      <formula>"="</formula>
    </cfRule>
    <cfRule type="cellIs" dxfId="129" priority="168" stopIfTrue="1" operator="equal">
      <formula>"DÉBIL"</formula>
    </cfRule>
    <cfRule type="cellIs" dxfId="128" priority="169" stopIfTrue="1" operator="equal">
      <formula>"FUERTE"</formula>
    </cfRule>
  </conditionalFormatting>
  <conditionalFormatting sqref="AE65:AE66">
    <cfRule type="cellIs" dxfId="127" priority="161" stopIfTrue="1" operator="equal">
      <formula>"EXTREMA"</formula>
    </cfRule>
  </conditionalFormatting>
  <conditionalFormatting sqref="AG66">
    <cfRule type="cellIs" dxfId="126" priority="162" stopIfTrue="1" operator="equal">
      <formula>"EXTREMA"</formula>
    </cfRule>
  </conditionalFormatting>
  <conditionalFormatting sqref="AG66">
    <cfRule type="cellIs" dxfId="125" priority="163" stopIfTrue="1" operator="equal">
      <formula>"BAJA"</formula>
    </cfRule>
    <cfRule type="cellIs" dxfId="124" priority="164" stopIfTrue="1" operator="equal">
      <formula>"ALTA"</formula>
    </cfRule>
    <cfRule type="cellIs" dxfId="123" priority="165" stopIfTrue="1" operator="equal">
      <formula>"MODERADA"</formula>
    </cfRule>
  </conditionalFormatting>
  <conditionalFormatting sqref="H66:I66">
    <cfRule type="cellIs" priority="160" stopIfTrue="1" operator="lessThanOrEqual">
      <formula>60</formula>
    </cfRule>
  </conditionalFormatting>
  <conditionalFormatting sqref="N66 AH65:AI66">
    <cfRule type="cellIs" dxfId="122" priority="156" stopIfTrue="1" operator="equal">
      <formula>"EXTREMA"</formula>
    </cfRule>
    <cfRule type="cellIs" dxfId="121" priority="157" stopIfTrue="1" operator="equal">
      <formula>"ALTA"</formula>
    </cfRule>
    <cfRule type="cellIs" dxfId="120" priority="158" stopIfTrue="1" operator="equal">
      <formula>"MODERADA"</formula>
    </cfRule>
    <cfRule type="cellIs" dxfId="119" priority="159" stopIfTrue="1" operator="equal">
      <formula>"BAJA"</formula>
    </cfRule>
  </conditionalFormatting>
  <conditionalFormatting sqref="AG65">
    <cfRule type="cellIs" dxfId="118" priority="152" stopIfTrue="1" operator="equal">
      <formula>"EXTREMA"</formula>
    </cfRule>
  </conditionalFormatting>
  <conditionalFormatting sqref="AG65">
    <cfRule type="cellIs" dxfId="117" priority="153" stopIfTrue="1" operator="equal">
      <formula>"BAJA"</formula>
    </cfRule>
    <cfRule type="cellIs" dxfId="116" priority="154" stopIfTrue="1" operator="equal">
      <formula>"ALTA"</formula>
    </cfRule>
    <cfRule type="cellIs" dxfId="115" priority="155" stopIfTrue="1" operator="equal">
      <formula>"MODERADA"</formula>
    </cfRule>
  </conditionalFormatting>
  <conditionalFormatting sqref="B65">
    <cfRule type="cellIs" priority="151" stopIfTrue="1" operator="lessThanOrEqual">
      <formula>60</formula>
    </cfRule>
  </conditionalFormatting>
  <conditionalFormatting sqref="C65:E65">
    <cfRule type="cellIs" priority="150" stopIfTrue="1" operator="lessThanOrEqual">
      <formula>60</formula>
    </cfRule>
  </conditionalFormatting>
  <conditionalFormatting sqref="H65:I65">
    <cfRule type="cellIs" priority="149" stopIfTrue="1" operator="lessThanOrEqual">
      <formula>60</formula>
    </cfRule>
  </conditionalFormatting>
  <conditionalFormatting sqref="N65">
    <cfRule type="cellIs" dxfId="114" priority="145" stopIfTrue="1" operator="equal">
      <formula>"EXTREMA"</formula>
    </cfRule>
    <cfRule type="cellIs" dxfId="113" priority="146" stopIfTrue="1" operator="equal">
      <formula>"ALTA"</formula>
    </cfRule>
    <cfRule type="cellIs" dxfId="112" priority="147" stopIfTrue="1" operator="equal">
      <formula>"MODERADA"</formula>
    </cfRule>
    <cfRule type="cellIs" dxfId="111" priority="148" stopIfTrue="1" operator="equal">
      <formula>"BAJA"</formula>
    </cfRule>
  </conditionalFormatting>
  <conditionalFormatting sqref="Y65:AD66">
    <cfRule type="cellIs" dxfId="110" priority="142" stopIfTrue="1" operator="equal">
      <formula>"MODERADO"</formula>
    </cfRule>
  </conditionalFormatting>
  <conditionalFormatting sqref="Y65:AD66">
    <cfRule type="cellIs" priority="141" operator="equal">
      <formula>"="</formula>
    </cfRule>
    <cfRule type="cellIs" dxfId="109" priority="143" stopIfTrue="1" operator="equal">
      <formula>"DÉBIL"</formula>
    </cfRule>
    <cfRule type="cellIs" dxfId="108" priority="144" stopIfTrue="1" operator="equal">
      <formula>"FUERTE"</formula>
    </cfRule>
  </conditionalFormatting>
  <conditionalFormatting sqref="AG68">
    <cfRule type="cellIs" dxfId="107" priority="137" stopIfTrue="1" operator="equal">
      <formula>"EXTREMA"</formula>
    </cfRule>
  </conditionalFormatting>
  <conditionalFormatting sqref="AG68">
    <cfRule type="cellIs" dxfId="106" priority="138" stopIfTrue="1" operator="equal">
      <formula>"BAJA"</formula>
    </cfRule>
    <cfRule type="cellIs" dxfId="105" priority="139" stopIfTrue="1" operator="equal">
      <formula>"ALTA"</formula>
    </cfRule>
    <cfRule type="cellIs" dxfId="104" priority="140" stopIfTrue="1" operator="equal">
      <formula>"MODERADA"</formula>
    </cfRule>
  </conditionalFormatting>
  <conditionalFormatting sqref="H68:I68">
    <cfRule type="cellIs" priority="136" stopIfTrue="1" operator="lessThanOrEqual">
      <formula>60</formula>
    </cfRule>
  </conditionalFormatting>
  <conditionalFormatting sqref="N68 AH67:AI69">
    <cfRule type="cellIs" dxfId="103" priority="132" stopIfTrue="1" operator="equal">
      <formula>"EXTREMA"</formula>
    </cfRule>
    <cfRule type="cellIs" dxfId="102" priority="133" stopIfTrue="1" operator="equal">
      <formula>"ALTA"</formula>
    </cfRule>
    <cfRule type="cellIs" dxfId="101" priority="134" stopIfTrue="1" operator="equal">
      <formula>"MODERADA"</formula>
    </cfRule>
    <cfRule type="cellIs" dxfId="100" priority="135" stopIfTrue="1" operator="equal">
      <formula>"BAJA"</formula>
    </cfRule>
  </conditionalFormatting>
  <conditionalFormatting sqref="AG67 AE67:AE69">
    <cfRule type="cellIs" dxfId="99" priority="128" stopIfTrue="1" operator="equal">
      <formula>"EXTREMA"</formula>
    </cfRule>
  </conditionalFormatting>
  <conditionalFormatting sqref="AG67">
    <cfRule type="cellIs" dxfId="98" priority="129" stopIfTrue="1" operator="equal">
      <formula>"BAJA"</formula>
    </cfRule>
    <cfRule type="cellIs" dxfId="97" priority="130" stopIfTrue="1" operator="equal">
      <formula>"ALTA"</formula>
    </cfRule>
    <cfRule type="cellIs" dxfId="96" priority="131" stopIfTrue="1" operator="equal">
      <formula>"MODERADA"</formula>
    </cfRule>
  </conditionalFormatting>
  <conditionalFormatting sqref="B67">
    <cfRule type="cellIs" priority="127" stopIfTrue="1" operator="lessThanOrEqual">
      <formula>60</formula>
    </cfRule>
  </conditionalFormatting>
  <conditionalFormatting sqref="C67:E67">
    <cfRule type="cellIs" priority="126" stopIfTrue="1" operator="lessThanOrEqual">
      <formula>60</formula>
    </cfRule>
  </conditionalFormatting>
  <conditionalFormatting sqref="H67:I67">
    <cfRule type="cellIs" priority="125" stopIfTrue="1" operator="lessThanOrEqual">
      <formula>60</formula>
    </cfRule>
  </conditionalFormatting>
  <conditionalFormatting sqref="N67">
    <cfRule type="cellIs" dxfId="95" priority="121" stopIfTrue="1" operator="equal">
      <formula>"EXTREMA"</formula>
    </cfRule>
    <cfRule type="cellIs" dxfId="94" priority="122" stopIfTrue="1" operator="equal">
      <formula>"ALTA"</formula>
    </cfRule>
    <cfRule type="cellIs" dxfId="93" priority="123" stopIfTrue="1" operator="equal">
      <formula>"MODERADA"</formula>
    </cfRule>
    <cfRule type="cellIs" dxfId="92" priority="124" stopIfTrue="1" operator="equal">
      <formula>"BAJA"</formula>
    </cfRule>
  </conditionalFormatting>
  <conditionalFormatting sqref="AG69">
    <cfRule type="cellIs" dxfId="91" priority="117" stopIfTrue="1" operator="equal">
      <formula>"EXTREMA"</formula>
    </cfRule>
  </conditionalFormatting>
  <conditionalFormatting sqref="AG69">
    <cfRule type="cellIs" dxfId="90" priority="118" stopIfTrue="1" operator="equal">
      <formula>"BAJA"</formula>
    </cfRule>
    <cfRule type="cellIs" dxfId="89" priority="119" stopIfTrue="1" operator="equal">
      <formula>"ALTA"</formula>
    </cfRule>
    <cfRule type="cellIs" dxfId="88" priority="120" stopIfTrue="1" operator="equal">
      <formula>"MODERADA"</formula>
    </cfRule>
  </conditionalFormatting>
  <conditionalFormatting sqref="H69:I69">
    <cfRule type="cellIs" priority="116" stopIfTrue="1" operator="lessThanOrEqual">
      <formula>60</formula>
    </cfRule>
  </conditionalFormatting>
  <conditionalFormatting sqref="N69">
    <cfRule type="cellIs" dxfId="87" priority="112" stopIfTrue="1" operator="equal">
      <formula>"EXTREMA"</formula>
    </cfRule>
    <cfRule type="cellIs" dxfId="86" priority="113" stopIfTrue="1" operator="equal">
      <formula>"ALTA"</formula>
    </cfRule>
    <cfRule type="cellIs" dxfId="85" priority="114" stopIfTrue="1" operator="equal">
      <formula>"MODERADA"</formula>
    </cfRule>
    <cfRule type="cellIs" dxfId="84" priority="115" stopIfTrue="1" operator="equal">
      <formula>"BAJA"</formula>
    </cfRule>
  </conditionalFormatting>
  <conditionalFormatting sqref="Z67:AD69">
    <cfRule type="cellIs" dxfId="83" priority="109" stopIfTrue="1" operator="equal">
      <formula>"MODERADO"</formula>
    </cfRule>
  </conditionalFormatting>
  <conditionalFormatting sqref="Z67:AD69">
    <cfRule type="cellIs" priority="108" operator="equal">
      <formula>"="</formula>
    </cfRule>
    <cfRule type="cellIs" dxfId="82" priority="110" stopIfTrue="1" operator="equal">
      <formula>"DÉBIL"</formula>
    </cfRule>
    <cfRule type="cellIs" dxfId="81" priority="111" stopIfTrue="1" operator="equal">
      <formula>"FUERTE"</formula>
    </cfRule>
  </conditionalFormatting>
  <conditionalFormatting sqref="Y67:Y69">
    <cfRule type="cellIs" dxfId="80" priority="105" stopIfTrue="1" operator="equal">
      <formula>"MODERADO"</formula>
    </cfRule>
  </conditionalFormatting>
  <conditionalFormatting sqref="Y67:Y69">
    <cfRule type="cellIs" priority="104" operator="equal">
      <formula>"="</formula>
    </cfRule>
    <cfRule type="cellIs" dxfId="79" priority="106" stopIfTrue="1" operator="equal">
      <formula>"DÉBIL"</formula>
    </cfRule>
    <cfRule type="cellIs" dxfId="78" priority="107" stopIfTrue="1" operator="equal">
      <formula>"FUERTE"</formula>
    </cfRule>
  </conditionalFormatting>
  <conditionalFormatting sqref="AG74">
    <cfRule type="cellIs" dxfId="77" priority="100" stopIfTrue="1" operator="equal">
      <formula>"EXTREMA"</formula>
    </cfRule>
  </conditionalFormatting>
  <conditionalFormatting sqref="AG74">
    <cfRule type="cellIs" dxfId="76" priority="101" stopIfTrue="1" operator="equal">
      <formula>"BAJA"</formula>
    </cfRule>
    <cfRule type="cellIs" dxfId="75" priority="102" stopIfTrue="1" operator="equal">
      <formula>"ALTA"</formula>
    </cfRule>
    <cfRule type="cellIs" dxfId="74" priority="103" stopIfTrue="1" operator="equal">
      <formula>"MODERADA"</formula>
    </cfRule>
  </conditionalFormatting>
  <conditionalFormatting sqref="H74:I74">
    <cfRule type="cellIs" priority="99" stopIfTrue="1" operator="lessThanOrEqual">
      <formula>60</formula>
    </cfRule>
  </conditionalFormatting>
  <conditionalFormatting sqref="N74 AH70:AI75">
    <cfRule type="cellIs" dxfId="73" priority="95" stopIfTrue="1" operator="equal">
      <formula>"EXTREMA"</formula>
    </cfRule>
    <cfRule type="cellIs" dxfId="72" priority="96" stopIfTrue="1" operator="equal">
      <formula>"ALTA"</formula>
    </cfRule>
    <cfRule type="cellIs" dxfId="71" priority="97" stopIfTrue="1" operator="equal">
      <formula>"MODERADA"</formula>
    </cfRule>
    <cfRule type="cellIs" dxfId="70" priority="98" stopIfTrue="1" operator="equal">
      <formula>"BAJA"</formula>
    </cfRule>
  </conditionalFormatting>
  <conditionalFormatting sqref="AG70:AG73 AE70:AE75">
    <cfRule type="cellIs" dxfId="69" priority="91" stopIfTrue="1" operator="equal">
      <formula>"EXTREMA"</formula>
    </cfRule>
  </conditionalFormatting>
  <conditionalFormatting sqref="AG70:AG73">
    <cfRule type="cellIs" dxfId="68" priority="92" stopIfTrue="1" operator="equal">
      <formula>"BAJA"</formula>
    </cfRule>
    <cfRule type="cellIs" dxfId="67" priority="93" stopIfTrue="1" operator="equal">
      <formula>"ALTA"</formula>
    </cfRule>
    <cfRule type="cellIs" dxfId="66" priority="94" stopIfTrue="1" operator="equal">
      <formula>"MODERADA"</formula>
    </cfRule>
  </conditionalFormatting>
  <conditionalFormatting sqref="B70">
    <cfRule type="cellIs" priority="90" stopIfTrue="1" operator="lessThanOrEqual">
      <formula>60</formula>
    </cfRule>
  </conditionalFormatting>
  <conditionalFormatting sqref="C70:E70">
    <cfRule type="cellIs" priority="89" stopIfTrue="1" operator="lessThanOrEqual">
      <formula>60</formula>
    </cfRule>
  </conditionalFormatting>
  <conditionalFormatting sqref="H70:I73">
    <cfRule type="cellIs" priority="88" stopIfTrue="1" operator="lessThanOrEqual">
      <formula>60</formula>
    </cfRule>
  </conditionalFormatting>
  <conditionalFormatting sqref="N70:N73">
    <cfRule type="cellIs" dxfId="65" priority="84" stopIfTrue="1" operator="equal">
      <formula>"EXTREMA"</formula>
    </cfRule>
    <cfRule type="cellIs" dxfId="64" priority="85" stopIfTrue="1" operator="equal">
      <formula>"ALTA"</formula>
    </cfRule>
    <cfRule type="cellIs" dxfId="63" priority="86" stopIfTrue="1" operator="equal">
      <formula>"MODERADA"</formula>
    </cfRule>
    <cfRule type="cellIs" dxfId="62" priority="87" stopIfTrue="1" operator="equal">
      <formula>"BAJA"</formula>
    </cfRule>
  </conditionalFormatting>
  <conditionalFormatting sqref="AG75">
    <cfRule type="cellIs" dxfId="61" priority="80" stopIfTrue="1" operator="equal">
      <formula>"EXTREMA"</formula>
    </cfRule>
  </conditionalFormatting>
  <conditionalFormatting sqref="AG75">
    <cfRule type="cellIs" dxfId="60" priority="81" stopIfTrue="1" operator="equal">
      <formula>"BAJA"</formula>
    </cfRule>
    <cfRule type="cellIs" dxfId="59" priority="82" stopIfTrue="1" operator="equal">
      <formula>"ALTA"</formula>
    </cfRule>
    <cfRule type="cellIs" dxfId="58" priority="83" stopIfTrue="1" operator="equal">
      <formula>"MODERADA"</formula>
    </cfRule>
  </conditionalFormatting>
  <conditionalFormatting sqref="H75:I75">
    <cfRule type="cellIs" priority="79" stopIfTrue="1" operator="lessThanOrEqual">
      <formula>60</formula>
    </cfRule>
  </conditionalFormatting>
  <conditionalFormatting sqref="N75">
    <cfRule type="cellIs" dxfId="57" priority="75" stopIfTrue="1" operator="equal">
      <formula>"EXTREMA"</formula>
    </cfRule>
    <cfRule type="cellIs" dxfId="56" priority="76" stopIfTrue="1" operator="equal">
      <formula>"ALTA"</formula>
    </cfRule>
    <cfRule type="cellIs" dxfId="55" priority="77" stopIfTrue="1" operator="equal">
      <formula>"MODERADA"</formula>
    </cfRule>
    <cfRule type="cellIs" dxfId="54" priority="78" stopIfTrue="1" operator="equal">
      <formula>"BAJA"</formula>
    </cfRule>
  </conditionalFormatting>
  <conditionalFormatting sqref="Z70:AD75">
    <cfRule type="cellIs" dxfId="53" priority="72" stopIfTrue="1" operator="equal">
      <formula>"MODERADO"</formula>
    </cfRule>
  </conditionalFormatting>
  <conditionalFormatting sqref="Z70:AD75">
    <cfRule type="cellIs" priority="71" operator="equal">
      <formula>"="</formula>
    </cfRule>
    <cfRule type="cellIs" dxfId="52" priority="73" stopIfTrue="1" operator="equal">
      <formula>"DÉBIL"</formula>
    </cfRule>
    <cfRule type="cellIs" dxfId="51" priority="74" stopIfTrue="1" operator="equal">
      <formula>"FUERTE"</formula>
    </cfRule>
  </conditionalFormatting>
  <conditionalFormatting sqref="Y70:Y75">
    <cfRule type="cellIs" dxfId="50" priority="68" stopIfTrue="1" operator="equal">
      <formula>"MODERADO"</formula>
    </cfRule>
  </conditionalFormatting>
  <conditionalFormatting sqref="Y70:Y75">
    <cfRule type="cellIs" priority="67" operator="equal">
      <formula>"="</formula>
    </cfRule>
    <cfRule type="cellIs" dxfId="49" priority="69" stopIfTrue="1" operator="equal">
      <formula>"DÉBIL"</formula>
    </cfRule>
    <cfRule type="cellIs" dxfId="48" priority="70" stopIfTrue="1" operator="equal">
      <formula>"FUERTE"</formula>
    </cfRule>
  </conditionalFormatting>
  <conditionalFormatting sqref="AG78">
    <cfRule type="cellIs" dxfId="47" priority="63" stopIfTrue="1" operator="equal">
      <formula>"EXTREMA"</formula>
    </cfRule>
  </conditionalFormatting>
  <conditionalFormatting sqref="AG78">
    <cfRule type="cellIs" dxfId="46" priority="64" stopIfTrue="1" operator="equal">
      <formula>"BAJA"</formula>
    </cfRule>
    <cfRule type="cellIs" dxfId="45" priority="65" stopIfTrue="1" operator="equal">
      <formula>"ALTA"</formula>
    </cfRule>
    <cfRule type="cellIs" dxfId="44" priority="66" stopIfTrue="1" operator="equal">
      <formula>"MODERADA"</formula>
    </cfRule>
  </conditionalFormatting>
  <conditionalFormatting sqref="H78:I78">
    <cfRule type="cellIs" priority="62" stopIfTrue="1" operator="lessThanOrEqual">
      <formula>60</formula>
    </cfRule>
  </conditionalFormatting>
  <conditionalFormatting sqref="N78 AH76:AI79">
    <cfRule type="cellIs" dxfId="43" priority="58" stopIfTrue="1" operator="equal">
      <formula>"EXTREMA"</formula>
    </cfRule>
    <cfRule type="cellIs" dxfId="42" priority="59" stopIfTrue="1" operator="equal">
      <formula>"ALTA"</formula>
    </cfRule>
    <cfRule type="cellIs" dxfId="41" priority="60" stopIfTrue="1" operator="equal">
      <formula>"MODERADA"</formula>
    </cfRule>
    <cfRule type="cellIs" dxfId="40" priority="61" stopIfTrue="1" operator="equal">
      <formula>"BAJA"</formula>
    </cfRule>
  </conditionalFormatting>
  <conditionalFormatting sqref="AG76:AG77 AE76:AE79">
    <cfRule type="cellIs" dxfId="39" priority="54" stopIfTrue="1" operator="equal">
      <formula>"EXTREMA"</formula>
    </cfRule>
  </conditionalFormatting>
  <conditionalFormatting sqref="AG76:AG77">
    <cfRule type="cellIs" dxfId="38" priority="55" stopIfTrue="1" operator="equal">
      <formula>"BAJA"</formula>
    </cfRule>
    <cfRule type="cellIs" dxfId="37" priority="56" stopIfTrue="1" operator="equal">
      <formula>"ALTA"</formula>
    </cfRule>
    <cfRule type="cellIs" dxfId="36" priority="57" stopIfTrue="1" operator="equal">
      <formula>"MODERADA"</formula>
    </cfRule>
  </conditionalFormatting>
  <conditionalFormatting sqref="B76">
    <cfRule type="cellIs" priority="53" stopIfTrue="1" operator="lessThanOrEqual">
      <formula>60</formula>
    </cfRule>
  </conditionalFormatting>
  <conditionalFormatting sqref="C76:E76">
    <cfRule type="cellIs" priority="52" stopIfTrue="1" operator="lessThanOrEqual">
      <formula>60</formula>
    </cfRule>
  </conditionalFormatting>
  <conditionalFormatting sqref="H76:I77">
    <cfRule type="cellIs" priority="51" stopIfTrue="1" operator="lessThanOrEqual">
      <formula>60</formula>
    </cfRule>
  </conditionalFormatting>
  <conditionalFormatting sqref="N76:N77">
    <cfRule type="cellIs" dxfId="35" priority="47" stopIfTrue="1" operator="equal">
      <formula>"EXTREMA"</formula>
    </cfRule>
    <cfRule type="cellIs" dxfId="34" priority="48" stopIfTrue="1" operator="equal">
      <formula>"ALTA"</formula>
    </cfRule>
    <cfRule type="cellIs" dxfId="33" priority="49" stopIfTrue="1" operator="equal">
      <formula>"MODERADA"</formula>
    </cfRule>
    <cfRule type="cellIs" dxfId="32" priority="50" stopIfTrue="1" operator="equal">
      <formula>"BAJA"</formula>
    </cfRule>
  </conditionalFormatting>
  <conditionalFormatting sqref="AG79">
    <cfRule type="cellIs" dxfId="31" priority="43" stopIfTrue="1" operator="equal">
      <formula>"EXTREMA"</formula>
    </cfRule>
  </conditionalFormatting>
  <conditionalFormatting sqref="AG79">
    <cfRule type="cellIs" dxfId="30" priority="44" stopIfTrue="1" operator="equal">
      <formula>"BAJA"</formula>
    </cfRule>
    <cfRule type="cellIs" dxfId="29" priority="45" stopIfTrue="1" operator="equal">
      <formula>"ALTA"</formula>
    </cfRule>
    <cfRule type="cellIs" dxfId="28" priority="46" stopIfTrue="1" operator="equal">
      <formula>"MODERADA"</formula>
    </cfRule>
  </conditionalFormatting>
  <conditionalFormatting sqref="H79:I79">
    <cfRule type="cellIs" priority="42" stopIfTrue="1" operator="lessThanOrEqual">
      <formula>60</formula>
    </cfRule>
  </conditionalFormatting>
  <conditionalFormatting sqref="N79">
    <cfRule type="cellIs" dxfId="27" priority="38" stopIfTrue="1" operator="equal">
      <formula>"EXTREMA"</formula>
    </cfRule>
    <cfRule type="cellIs" dxfId="26" priority="39" stopIfTrue="1" operator="equal">
      <formula>"ALTA"</formula>
    </cfRule>
    <cfRule type="cellIs" dxfId="25" priority="40" stopIfTrue="1" operator="equal">
      <formula>"MODERADA"</formula>
    </cfRule>
    <cfRule type="cellIs" dxfId="24" priority="41" stopIfTrue="1" operator="equal">
      <formula>"BAJA"</formula>
    </cfRule>
  </conditionalFormatting>
  <conditionalFormatting sqref="Z76:AD79">
    <cfRule type="cellIs" dxfId="23" priority="35" stopIfTrue="1" operator="equal">
      <formula>"MODERADO"</formula>
    </cfRule>
  </conditionalFormatting>
  <conditionalFormatting sqref="Z76:AD79">
    <cfRule type="cellIs" priority="34" operator="equal">
      <formula>"="</formula>
    </cfRule>
    <cfRule type="cellIs" dxfId="22" priority="36" stopIfTrue="1" operator="equal">
      <formula>"DÉBIL"</formula>
    </cfRule>
    <cfRule type="cellIs" dxfId="21" priority="37" stopIfTrue="1" operator="equal">
      <formula>"FUERTE"</formula>
    </cfRule>
  </conditionalFormatting>
  <conditionalFormatting sqref="Y76:Y79">
    <cfRule type="cellIs" dxfId="20" priority="31" stopIfTrue="1" operator="equal">
      <formula>"MODERADO"</formula>
    </cfRule>
  </conditionalFormatting>
  <conditionalFormatting sqref="Y76:Y79">
    <cfRule type="cellIs" priority="30" operator="equal">
      <formula>"="</formula>
    </cfRule>
    <cfRule type="cellIs" dxfId="19" priority="32" stopIfTrue="1" operator="equal">
      <formula>"DÉBIL"</formula>
    </cfRule>
    <cfRule type="cellIs" dxfId="18" priority="33" stopIfTrue="1" operator="equal">
      <formula>"FUERTE"</formula>
    </cfRule>
  </conditionalFormatting>
  <conditionalFormatting sqref="N81:N83 AH80:AI83">
    <cfRule type="cellIs" dxfId="17" priority="21" stopIfTrue="1" operator="equal">
      <formula>"EXTREMA"</formula>
    </cfRule>
    <cfRule type="cellIs" dxfId="16" priority="22" stopIfTrue="1" operator="equal">
      <formula>"ALTA"</formula>
    </cfRule>
    <cfRule type="cellIs" dxfId="15" priority="23" stopIfTrue="1" operator="equal">
      <formula>"MODERADA"</formula>
    </cfRule>
    <cfRule type="cellIs" dxfId="14" priority="24" stopIfTrue="1" operator="equal">
      <formula>"BAJA"</formula>
    </cfRule>
  </conditionalFormatting>
  <conditionalFormatting sqref="AG80 AE80:AE83">
    <cfRule type="cellIs" dxfId="13" priority="17" stopIfTrue="1" operator="equal">
      <formula>"EXTREMA"</formula>
    </cfRule>
  </conditionalFormatting>
  <conditionalFormatting sqref="AG80">
    <cfRule type="cellIs" dxfId="12" priority="18" stopIfTrue="1" operator="equal">
      <formula>"BAJA"</formula>
    </cfRule>
    <cfRule type="cellIs" dxfId="11" priority="19" stopIfTrue="1" operator="equal">
      <formula>"ALTA"</formula>
    </cfRule>
    <cfRule type="cellIs" dxfId="10" priority="20" stopIfTrue="1" operator="equal">
      <formula>"MODERADA"</formula>
    </cfRule>
  </conditionalFormatting>
  <conditionalFormatting sqref="A80:B80">
    <cfRule type="cellIs" priority="16" stopIfTrue="1" operator="lessThanOrEqual">
      <formula>60</formula>
    </cfRule>
  </conditionalFormatting>
  <conditionalFormatting sqref="C80:E80">
    <cfRule type="cellIs" priority="15" stopIfTrue="1" operator="lessThanOrEqual">
      <formula>60</formula>
    </cfRule>
  </conditionalFormatting>
  <conditionalFormatting sqref="H80:I80">
    <cfRule type="cellIs" priority="14" stopIfTrue="1" operator="lessThanOrEqual">
      <formula>60</formula>
    </cfRule>
  </conditionalFormatting>
  <conditionalFormatting sqref="N80">
    <cfRule type="cellIs" dxfId="9" priority="10" stopIfTrue="1" operator="equal">
      <formula>"EXTREMA"</formula>
    </cfRule>
    <cfRule type="cellIs" dxfId="8" priority="11" stopIfTrue="1" operator="equal">
      <formula>"ALTA"</formula>
    </cfRule>
    <cfRule type="cellIs" dxfId="7" priority="12" stopIfTrue="1" operator="equal">
      <formula>"MODERADA"</formula>
    </cfRule>
    <cfRule type="cellIs" dxfId="6" priority="13" stopIfTrue="1" operator="equal">
      <formula>"BAJA"</formula>
    </cfRule>
  </conditionalFormatting>
  <conditionalFormatting sqref="Z80:AD83">
    <cfRule type="cellIs" dxfId="5" priority="7" stopIfTrue="1" operator="equal">
      <formula>"MODERADO"</formula>
    </cfRule>
  </conditionalFormatting>
  <conditionalFormatting sqref="Z80:AD83">
    <cfRule type="cellIs" priority="6" operator="equal">
      <formula>"="</formula>
    </cfRule>
    <cfRule type="cellIs" dxfId="4" priority="8" stopIfTrue="1" operator="equal">
      <formula>"DÉBIL"</formula>
    </cfRule>
    <cfRule type="cellIs" dxfId="3" priority="9" stopIfTrue="1" operator="equal">
      <formula>"FUERTE"</formula>
    </cfRule>
  </conditionalFormatting>
  <conditionalFormatting sqref="Y80:Y83">
    <cfRule type="cellIs" dxfId="2" priority="3" stopIfTrue="1" operator="equal">
      <formula>"MODERADO"</formula>
    </cfRule>
  </conditionalFormatting>
  <conditionalFormatting sqref="Y80:Y83">
    <cfRule type="cellIs" priority="2" operator="equal">
      <formula>"="</formula>
    </cfRule>
    <cfRule type="cellIs" dxfId="1" priority="4" stopIfTrue="1" operator="equal">
      <formula>"DÉBIL"</formula>
    </cfRule>
    <cfRule type="cellIs" dxfId="0" priority="5" stopIfTrue="1" operator="equal">
      <formula>"FUERTE"</formula>
    </cfRule>
  </conditionalFormatting>
  <conditionalFormatting sqref="H83:I83">
    <cfRule type="cellIs" priority="1" stopIfTrue="1" operator="lessThanOrEqual">
      <formula>60</formula>
    </cfRule>
  </conditionalFormatting>
  <pageMargins left="0.51181102362204722" right="0.51181102362204722" top="0.74803149606299213" bottom="0.74803149606299213" header="0.31496062992125984" footer="0.31496062992125984"/>
  <pageSetup scale="10" orientation="landscape" r:id="rId1"/>
  <drawing r:id="rId2"/>
  <legacyDrawing r:id="rId3"/>
  <extLst>
    <ext xmlns:x14="http://schemas.microsoft.com/office/spreadsheetml/2009/9/main" uri="{CCE6A557-97BC-4b89-ADB6-D9C93CAAB3DF}">
      <x14:dataValidations xmlns:xm="http://schemas.microsoft.com/office/excel/2006/main" count="19">
        <x14:dataValidation type="list" allowBlank="1" showInputMessage="1" showErrorMessage="1" xr:uid="{59D41D1F-D3ED-4DAE-9C8B-1FB79F044573}">
          <x14:formula1>
            <xm:f>'https://canaltrece-my.sharepoint.com/personal/jmonje_canaltrece_com_co/Documents/2018 - 2019 Matriz de Riesgos Integrada/2019/[ME- MC -F13 Matriz de Riesgos Integrada - PLANEACIÓN ESTRATÉGICA.xlsx]INSTRUCTIVO MATRIZ RIESGOS'!#REF!</xm:f>
          </x14:formula1>
          <xm:sqref>Z6:Z9</xm:sqref>
        </x14:dataValidation>
        <x14:dataValidation type="list" allowBlank="1" showInputMessage="1" showErrorMessage="1" xr:uid="{AFF5B9E9-919D-48A0-A34D-89785585B466}">
          <x14:formula1>
            <xm:f>'https://canaltrece-my.sharepoint.com/personal/jmonje_canaltrece_com_co/Documents/2018 - 2019 Matriz de Riesgos Integrada/2019/[ME- MC -F13 Matriz de Riesgos Integrada - PLANEACIÓN ESTRATÉGICA.xlsx]INSTRUCTIVO MATRIZ RIESGOS'!#REF!</xm:f>
          </x14:formula1>
          <xm:sqref>P6:P9 AC6:AD9 F6:G9</xm:sqref>
        </x14:dataValidation>
        <x14:dataValidation type="list" allowBlank="1" showInputMessage="1" showErrorMessage="1" xr:uid="{1EB7AFBE-69EE-4124-9CAC-1E8753A64C0B}">
          <x14:formula1>
            <xm:f>'https://canaltrece-my.sharepoint.com/personal/jmonje_canaltrece_com_co/Documents/2018 - 2019 Matriz de Riesgos Integrada/2019/[ME- MC -F13 Matriz de Riesgos Integrada - MEJORAMIENTO CONTINUO.xlsx]INSTRUCTIVO MATRIZ RIESGOS'!#REF!</xm:f>
          </x14:formula1>
          <xm:sqref>Z10:Z11 AC10:AD11 F10:G11 P10:P11</xm:sqref>
        </x14:dataValidation>
        <x14:dataValidation type="list" allowBlank="1" showInputMessage="1" showErrorMessage="1" xr:uid="{0383ED15-DD42-41E2-9FCC-D8E21BE75FD8}">
          <x14:formula1>
            <xm:f>'https://canaltrece-my.sharepoint.com/personal/jmonje_canaltrece_com_co/Documents/2018 - 2019 Matriz de Riesgos Integrada/2019/[ME- MC -F13 Matriz de Riesgos Integrada - GESTIÓN DE COMUNICACIONES.xlsx]INSTRUCTIVO MATRIZ RIESGOS'!#REF!</xm:f>
          </x14:formula1>
          <xm:sqref>Z12:Z15 AC12:AD15 F12:G15 P12:P15</xm:sqref>
        </x14:dataValidation>
        <x14:dataValidation type="list" allowBlank="1" showInputMessage="1" showErrorMessage="1" xr:uid="{D9BE6EC8-79B1-4EB9-BE0A-456BA834FD96}">
          <x14:formula1>
            <xm:f>'https://canaltrece-my.sharepoint.com/personal/jmonje_canaltrece_com_co/Documents/2018 - 2019 Matriz de Riesgos Integrada/2019/[ME- MC -F13 Matriz de Riesgos Integrada - GESTIÓN COMERCIAL.xlsx]INSTRUCTIVO MATRIZ RIESGOS'!#REF!</xm:f>
          </x14:formula1>
          <xm:sqref>Z16:Z24 AC16:AD24 F16:G24 P16:P24</xm:sqref>
        </x14:dataValidation>
        <x14:dataValidation type="list" allowBlank="1" showInputMessage="1" showErrorMessage="1" xr:uid="{30B32D93-3F53-413A-BC92-E34287D73E35}">
          <x14:formula1>
            <xm:f>'https://canaltrece-my.sharepoint.com/personal/jmonje_canaltrece_com_co/Documents/2018 - 2019 Matriz de Riesgos Integrada/2019/[ME- MC -F13 Matriz de Riesgos Integrada - GESTIÓN DE MERCADEO.xlsx]INSTRUCTIVO MATRIZ RIESGOS'!#REF!</xm:f>
          </x14:formula1>
          <xm:sqref>Z25:Z26 AC25:AD26 F25:G26 P25:P26</xm:sqref>
        </x14:dataValidation>
        <x14:dataValidation type="list" allowBlank="1" showInputMessage="1" showErrorMessage="1" xr:uid="{C4361D15-B821-44D4-AFAF-246287E46972}">
          <x14:formula1>
            <xm:f>'https://canaltrece-my.sharepoint.com/personal/jmonje_canaltrece_com_co/Documents/2018 - 2019 Matriz de Riesgos Integrada/2019/[ME- MC -F13 Matriz de Riesgos Integrada - GESTIÓN DE CONTENIDOS.xlsx]INSTRUCTIVO MATRIZ RIESGOS'!#REF!</xm:f>
          </x14:formula1>
          <xm:sqref>Z27:Z29 AC27:AD29 F27:G29 P27:P29</xm:sqref>
        </x14:dataValidation>
        <x14:dataValidation type="list" allowBlank="1" showInputMessage="1" showErrorMessage="1" xr:uid="{48794A5C-CC6A-4B37-A868-9CF528B91C61}">
          <x14:formula1>
            <xm:f>'https://canaltrece-my.sharepoint.com/personal/jmonje_canaltrece_com_co/Documents/2018 - 2019 Matriz de Riesgos Integrada/2019/[ME- MC -F13 Matriz de Riesgos Integrada - GESTIÓN DE PROGRAMACIÓN.xlsx]INSTRUCTIVO MATRIZ RIESGOS'!#REF!</xm:f>
          </x14:formula1>
          <xm:sqref>Z30:Z32 AC30:AD32 F30:G32 P30:P32</xm:sqref>
        </x14:dataValidation>
        <x14:dataValidation type="list" allowBlank="1" showInputMessage="1" showErrorMessage="1" xr:uid="{01DB672B-F6D1-4C98-9BE0-D367841C5D3F}">
          <x14:formula1>
            <xm:f>'https://canaltrece-my.sharepoint.com/personal/jmonje_canaltrece_com_co/Documents/2018 - 2019 Matriz de Riesgos Integrada/2019/[ME- MC -F13 Matriz de Riesgos Integrada - GESTIÓN DE PRODUCCIÓN.xlsx]INSTRUCTIVO MATRIZ RIESGOS'!#REF!</xm:f>
          </x14:formula1>
          <xm:sqref>Z33:Z39 AC33:AD39 F33:G39 P33:P39</xm:sqref>
        </x14:dataValidation>
        <x14:dataValidation type="list" allowBlank="1" showInputMessage="1" showErrorMessage="1" xr:uid="{30B93F58-430B-4C10-9B2B-BB97DB56028E}">
          <x14:formula1>
            <xm:f>'https://canaltrece-my.sharepoint.com/personal/jmonje_canaltrece_com_co/Documents/2018 - 2019 Matriz de Riesgos Integrada/2019/[ME- MC -F13 Matriz de Riesgos Integrada - GESTIÓN DE EMISIÓN.xlsx]INSTRUCTIVO MATRIZ RIESGOS'!#REF!</xm:f>
          </x14:formula1>
          <xm:sqref>Z40:Z44 AC40:AD44 F40:G44 P40:P44</xm:sqref>
        </x14:dataValidation>
        <x14:dataValidation type="list" allowBlank="1" showInputMessage="1" showErrorMessage="1" xr:uid="{008A3B30-156F-43CB-89D2-83AF1C5D833F}">
          <x14:formula1>
            <xm:f>'https://canaltrece-my.sharepoint.com/personal/jmonje_canaltrece_com_co/Documents/2018 - 2019 Matriz de Riesgos Integrada/2019/[ME- MC -F13 Matriz de Riesgos Integrada - TIC.xlsx]INSTRUCTIVO MATRIZ RIESGOS'!#REF!</xm:f>
          </x14:formula1>
          <xm:sqref>Z45:Z50 AC45:AD50 F45:G50 P45:P50</xm:sqref>
        </x14:dataValidation>
        <x14:dataValidation type="list" allowBlank="1" showInputMessage="1" showErrorMessage="1" xr:uid="{806FFAD8-BB88-4AC8-AAC9-111225AFA7DC}">
          <x14:formula1>
            <xm:f>'https://canaltrece-my.sharepoint.com/personal/jmonje_canaltrece_com_co/Documents/2018 - 2019 Matriz de Riesgos Integrada/2019/[ME- MC -F13 Matriz de Riesgos Integrada - GESTIÓN FINANCIERA.xlsx]INSTRUCTIVO MATRIZ RIESGOS'!#REF!</xm:f>
          </x14:formula1>
          <xm:sqref>Z51:Z56 AC51:AD56 F51:G56 P51:P56</xm:sqref>
        </x14:dataValidation>
        <x14:dataValidation type="list" allowBlank="1" showInputMessage="1" showErrorMessage="1" xr:uid="{7E8E98DF-E91B-4C5F-AECE-ECF337D5176F}">
          <x14:formula1>
            <xm:f>'https://canaltrece-my.sharepoint.com/personal/jmonje_canaltrece_com_co/Documents/2018 - 2019 Matriz de Riesgos Integrada/2019/[ME- MC -F13 Matriz de Riesgos Integrada - RECURSOS FISICOS.xlsx]INSTRUCTIVO MATRIZ RIESGOS'!#REF!</xm:f>
          </x14:formula1>
          <xm:sqref>Z57:Z59 AC57:AD59 F57:G59 P57:P59</xm:sqref>
        </x14:dataValidation>
        <x14:dataValidation type="list" allowBlank="1" showInputMessage="1" showErrorMessage="1" xr:uid="{D51934D4-EFD1-42E3-8AD8-A2BCA21C1B46}">
          <x14:formula1>
            <xm:f>'https://canaltrece-my.sharepoint.com/personal/jmonje_canaltrece_com_co/Documents/2018 - 2019 Matriz de Riesgos Integrada/2019/[ME- MC -F13 Matriz de Riesgos Integrada - GESTIÓN CONTRACTUAL.xlsx]INSTRUCTIVO MATRIZ RIESGOS'!#REF!</xm:f>
          </x14:formula1>
          <xm:sqref>Z60:Z64 AC60:AD64 F60:G64 P60:P64</xm:sqref>
        </x14:dataValidation>
        <x14:dataValidation type="list" allowBlank="1" showInputMessage="1" showErrorMessage="1" xr:uid="{1B13B064-B21A-45C7-B54C-BFE4FF639AAD}">
          <x14:formula1>
            <xm:f>'https://canaltrece-my.sharepoint.com/personal/jmonje_canaltrece_com_co/Documents/2018 - 2019 Matriz de Riesgos Integrada/2019/[ME- MC -F13 Matriz de Riesgos Integrada - GESTIÓN JURÍDICA.xlsx]INSTRUCTIVO MATRIZ RIESGOS'!#REF!</xm:f>
          </x14:formula1>
          <xm:sqref>Z65:Z66 AC65:AD66 F65:G66 P65:P66</xm:sqref>
        </x14:dataValidation>
        <x14:dataValidation type="list" allowBlank="1" showInputMessage="1" showErrorMessage="1" xr:uid="{8864EC00-4A77-4D19-AFF8-D5C12AB01F50}">
          <x14:formula1>
            <xm:f>'https://canaltrece-my.sharepoint.com/personal/jmonje_canaltrece_com_co/Documents/2018 - 2019 Matriz de Riesgos Integrada/2019/[ME- MC -F13 Matriz de Riesgos Integrada - PARTICIPACIÓN CIUDADANA.xlsx]INSTRUCTIVO MATRIZ RIESGOS'!#REF!</xm:f>
          </x14:formula1>
          <xm:sqref>Z67:Z69 AC67:AD69 F67:G69 P67:P69</xm:sqref>
        </x14:dataValidation>
        <x14:dataValidation type="list" allowBlank="1" showInputMessage="1" showErrorMessage="1" xr:uid="{1E6511AE-994A-4FFA-ACCD-558DF93470B3}">
          <x14:formula1>
            <xm:f>'https://canaltrece-my.sharepoint.com/personal/jmonje_canaltrece_com_co/Documents/2018 - 2019 Matriz de Riesgos Integrada/2019/[ME- MC -F13 Matriz de Riesgos Integrada - TALENTO HUMANO.xlsx]INSTRUCTIVO MATRIZ RIESGOS'!#REF!</xm:f>
          </x14:formula1>
          <xm:sqref>Z70:Z75 AC70:AD75 F70:G75 P70:P75</xm:sqref>
        </x14:dataValidation>
        <x14:dataValidation type="list" allowBlank="1" showInputMessage="1" showErrorMessage="1" xr:uid="{C835B286-3151-4941-B36C-7EF3DD43273E}">
          <x14:formula1>
            <xm:f>'https://canaltrece-my.sharepoint.com/personal/jmonje_canaltrece_com_co/Documents/2018 - 2019 Matriz de Riesgos Integrada/2019/[ME- MC -F13 Matriz de Riesgos Integrada - GESTIÓN DOCUMENTAL.xlsx]INSTRUCTIVO MATRIZ RIESGOS'!#REF!</xm:f>
          </x14:formula1>
          <xm:sqref>Z76:Z79 AC76:AD79 F76:G79 P76:P79</xm:sqref>
        </x14:dataValidation>
        <x14:dataValidation type="list" allowBlank="1" showInputMessage="1" showErrorMessage="1" xr:uid="{D1BBAB61-6A23-4A72-A856-8BB8088A7950}">
          <x14:formula1>
            <xm:f>'https://canaltrece-my.sharepoint.com/personal/jmonje_canaltrece_com_co/Documents/2018 - 2019 Matriz de Riesgos Integrada/2019/[ME- MC -F13 Matriz de Riesgos Integrada - GESTIÓN DE EVALUACIÓN.xlsx]INSTRUCTIVO MATRIZ RIESGOS'!#REF!</xm:f>
          </x14:formula1>
          <xm:sqref>Z80:Z83 AC80:AD83 F80:G83 P80:P83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B380E-3124-4E73-B6C7-5C7DB0105C5C}">
  <dimension ref="A1:X43"/>
  <sheetViews>
    <sheetView zoomScale="55" zoomScaleNormal="55" workbookViewId="0">
      <selection activeCell="H10" sqref="H10"/>
    </sheetView>
  </sheetViews>
  <sheetFormatPr baseColWidth="10" defaultColWidth="11.42578125" defaultRowHeight="12.75" x14ac:dyDescent="0.2"/>
  <cols>
    <col min="1" max="1" width="6.28515625" style="49" customWidth="1"/>
    <col min="2" max="2" width="41.28515625" style="49" customWidth="1"/>
    <col min="3" max="3" width="20.5703125" style="49" customWidth="1"/>
    <col min="4" max="4" width="17.28515625" style="49" customWidth="1"/>
    <col min="5" max="6" width="21.42578125" style="49" customWidth="1"/>
    <col min="7" max="7" width="19.7109375" style="49" customWidth="1"/>
    <col min="8" max="8" width="17.140625" style="49" customWidth="1"/>
    <col min="9" max="9" width="19.28515625" style="49" customWidth="1"/>
    <col min="10" max="10" width="22.5703125" style="49" customWidth="1"/>
    <col min="11" max="11" width="19.28515625" style="49" customWidth="1"/>
    <col min="12" max="12" width="24" style="49" customWidth="1"/>
    <col min="13" max="13" width="22.7109375" style="49" customWidth="1"/>
    <col min="14" max="19" width="19.28515625" style="49" customWidth="1"/>
    <col min="20" max="20" width="22.42578125" style="49" customWidth="1"/>
    <col min="21" max="21" width="15.85546875" style="49" customWidth="1"/>
    <col min="22" max="22" width="16.85546875" style="49" customWidth="1"/>
    <col min="23" max="23" width="12.85546875" style="49" bestFit="1" customWidth="1"/>
    <col min="24" max="24" width="21.140625" style="49" customWidth="1"/>
    <col min="25" max="16384" width="11.42578125" style="49"/>
  </cols>
  <sheetData>
    <row r="1" spans="1:24" ht="25.5" customHeight="1" thickBot="1" x14ac:dyDescent="0.25">
      <c r="A1" s="269" t="s">
        <v>295</v>
      </c>
      <c r="B1" s="270"/>
      <c r="C1" s="271" t="s">
        <v>296</v>
      </c>
      <c r="D1" s="272"/>
      <c r="E1" s="272"/>
      <c r="F1" s="272"/>
      <c r="G1" s="272"/>
      <c r="H1" s="272"/>
      <c r="I1" s="272"/>
      <c r="J1" s="272"/>
      <c r="K1" s="272"/>
      <c r="L1" s="272"/>
      <c r="M1" s="272"/>
      <c r="N1" s="272"/>
      <c r="O1" s="272"/>
      <c r="P1" s="272"/>
      <c r="Q1" s="272"/>
      <c r="R1" s="272"/>
      <c r="S1" s="273"/>
      <c r="T1" s="271" t="s">
        <v>297</v>
      </c>
      <c r="U1" s="272"/>
      <c r="V1" s="272"/>
      <c r="W1" s="273"/>
      <c r="X1" s="298" t="s">
        <v>320</v>
      </c>
    </row>
    <row r="2" spans="1:24" ht="31.5" x14ac:dyDescent="0.2">
      <c r="A2" s="50" t="s">
        <v>1</v>
      </c>
      <c r="B2" s="134" t="s">
        <v>298</v>
      </c>
      <c r="C2" s="52" t="s">
        <v>299</v>
      </c>
      <c r="D2" s="51" t="s">
        <v>300</v>
      </c>
      <c r="E2" s="51" t="s">
        <v>301</v>
      </c>
      <c r="F2" s="51" t="s">
        <v>302</v>
      </c>
      <c r="G2" s="51" t="s">
        <v>303</v>
      </c>
      <c r="H2" s="51" t="s">
        <v>304</v>
      </c>
      <c r="I2" s="51" t="s">
        <v>305</v>
      </c>
      <c r="J2" s="51" t="s">
        <v>306</v>
      </c>
      <c r="K2" s="51" t="s">
        <v>307</v>
      </c>
      <c r="L2" s="51" t="s">
        <v>308</v>
      </c>
      <c r="M2" s="51" t="s">
        <v>309</v>
      </c>
      <c r="N2" s="51" t="s">
        <v>310</v>
      </c>
      <c r="O2" s="51" t="s">
        <v>311</v>
      </c>
      <c r="P2" s="51" t="s">
        <v>312</v>
      </c>
      <c r="Q2" s="51" t="s">
        <v>313</v>
      </c>
      <c r="R2" s="51" t="s">
        <v>314</v>
      </c>
      <c r="S2" s="53" t="s">
        <v>315</v>
      </c>
      <c r="T2" s="52" t="s">
        <v>316</v>
      </c>
      <c r="U2" s="51" t="s">
        <v>317</v>
      </c>
      <c r="V2" s="51" t="s">
        <v>318</v>
      </c>
      <c r="W2" s="53" t="s">
        <v>319</v>
      </c>
      <c r="X2" s="299"/>
    </row>
    <row r="3" spans="1:24" ht="23.25" customHeight="1" x14ac:dyDescent="0.2">
      <c r="A3" s="54" t="s">
        <v>321</v>
      </c>
      <c r="B3" s="58" t="s">
        <v>322</v>
      </c>
      <c r="C3" s="54">
        <f>COUNTIF('MATRIZ RIESGOS'!$G$6:$G$9,'INFORME RIESGOS.'!C$2)</f>
        <v>0</v>
      </c>
      <c r="D3" s="55">
        <f>COUNTIF('MATRIZ RIESGOS'!$G$6:$G$9,'INFORME RIESGOS.'!D$2)</f>
        <v>0</v>
      </c>
      <c r="E3" s="55">
        <f>COUNTIF('MATRIZ RIESGOS'!$G$6:$G$9,'INFORME RIESGOS.'!E$2)</f>
        <v>0</v>
      </c>
      <c r="F3" s="55">
        <f>COUNTIF('MATRIZ RIESGOS'!$G$6:$G$9,'INFORME RIESGOS.'!F$2)</f>
        <v>0</v>
      </c>
      <c r="G3" s="55">
        <f>COUNTIF('MATRIZ RIESGOS'!$G$6:$G$9,'INFORME RIESGOS.'!G$2)</f>
        <v>1</v>
      </c>
      <c r="H3" s="55">
        <f>COUNTIF('MATRIZ RIESGOS'!$G$6:$G$9,'INFORME RIESGOS.'!H$2)</f>
        <v>0</v>
      </c>
      <c r="I3" s="55">
        <f>COUNTIF('MATRIZ RIESGOS'!$G$6:$G$9,'INFORME RIESGOS.'!I$2)</f>
        <v>0</v>
      </c>
      <c r="J3" s="55">
        <f>COUNTIF('MATRIZ RIESGOS'!$G$6:$G$9,'INFORME RIESGOS.'!J$2)</f>
        <v>3</v>
      </c>
      <c r="K3" s="55">
        <f>COUNTIF('MATRIZ RIESGOS'!$G$6:$G$9,'INFORME RIESGOS.'!K$2)</f>
        <v>0</v>
      </c>
      <c r="L3" s="55">
        <f>COUNTIF('MATRIZ RIESGOS'!$G$6:$G$9,'INFORME RIESGOS.'!L$2)</f>
        <v>0</v>
      </c>
      <c r="M3" s="55">
        <f>COUNTIF('MATRIZ RIESGOS'!$G$6:$G$9,'INFORME RIESGOS.'!M$2)</f>
        <v>0</v>
      </c>
      <c r="N3" s="55">
        <f>COUNTIF('MATRIZ RIESGOS'!$G$6:$G$9,'INFORME RIESGOS.'!N$2)</f>
        <v>0</v>
      </c>
      <c r="O3" s="55">
        <f>COUNTIF('MATRIZ RIESGOS'!$G$6:$G$9,'INFORME RIESGOS.'!O$2)</f>
        <v>0</v>
      </c>
      <c r="P3" s="55">
        <f>COUNTIF('MATRIZ RIESGOS'!$G$6:$G$9,'INFORME RIESGOS.'!P$2)</f>
        <v>0</v>
      </c>
      <c r="Q3" s="55">
        <f>COUNTIF('MATRIZ RIESGOS'!$G$6:$G$9,'INFORME RIESGOS.'!Q$2)</f>
        <v>0</v>
      </c>
      <c r="R3" s="55">
        <f>COUNTIF('MATRIZ RIESGOS'!$G$6:$G$9,'INFORME RIESGOS.'!R$2)</f>
        <v>0</v>
      </c>
      <c r="S3" s="59">
        <f>COUNTIF('MATRIZ RIESGOS'!$G$6:$G$9,'INFORME RIESGOS.'!S$2)</f>
        <v>0</v>
      </c>
      <c r="T3" s="54">
        <f>COUNTIF('MATRIZ RIESGOS'!$N$6:$N$9,'INFORME RIESGOS.'!T$2)</f>
        <v>0</v>
      </c>
      <c r="U3" s="55">
        <f>COUNTIF('MATRIZ RIESGOS'!$N$6:$N$9,'INFORME RIESGOS.'!U$2)</f>
        <v>0</v>
      </c>
      <c r="V3" s="55">
        <f>COUNTIF('MATRIZ RIESGOS'!$N$6:$N$9,'INFORME RIESGOS.'!V$2)</f>
        <v>3</v>
      </c>
      <c r="W3" s="59">
        <f>COUNTIF('MATRIZ RIESGOS'!$N$6:$N$9,'INFORME RIESGOS.'!W$2)</f>
        <v>1</v>
      </c>
      <c r="X3" s="57">
        <f t="shared" ref="X3:X20" si="0">T3+U3+V3+W3</f>
        <v>4</v>
      </c>
    </row>
    <row r="4" spans="1:24" ht="24.75" customHeight="1" x14ac:dyDescent="0.2">
      <c r="A4" s="54" t="s">
        <v>323</v>
      </c>
      <c r="B4" s="58" t="s">
        <v>324</v>
      </c>
      <c r="C4" s="54">
        <f>COUNTIF('MATRIZ RIESGOS'!$G$10:$G$11,'INFORME RIESGOS.'!C$2)</f>
        <v>0</v>
      </c>
      <c r="D4" s="55">
        <f>COUNTIF('MATRIZ RIESGOS'!$G$10:$G$11,'INFORME RIESGOS.'!D$2)</f>
        <v>0</v>
      </c>
      <c r="E4" s="55">
        <f>COUNTIF('MATRIZ RIESGOS'!$G$10:$G$11,'INFORME RIESGOS.'!E$2)</f>
        <v>0</v>
      </c>
      <c r="F4" s="55">
        <f>COUNTIF('MATRIZ RIESGOS'!$G$10:$G$11,'INFORME RIESGOS.'!F$2)</f>
        <v>0</v>
      </c>
      <c r="G4" s="55">
        <f>COUNTIF('MATRIZ RIESGOS'!$G$10:$G$11,'INFORME RIESGOS.'!G$2)</f>
        <v>0</v>
      </c>
      <c r="H4" s="55">
        <f>COUNTIF('MATRIZ RIESGOS'!$G$10:$G$11,'INFORME RIESGOS.'!H$2)</f>
        <v>0</v>
      </c>
      <c r="I4" s="55">
        <f>COUNTIF('MATRIZ RIESGOS'!$G$10:$G$11,'INFORME RIESGOS.'!I$2)</f>
        <v>0</v>
      </c>
      <c r="J4" s="55">
        <f>COUNTIF('MATRIZ RIESGOS'!$G$10:$G$11,'INFORME RIESGOS.'!J$2)</f>
        <v>2</v>
      </c>
      <c r="K4" s="55">
        <f>COUNTIF('MATRIZ RIESGOS'!$G$10:$G$11,'INFORME RIESGOS.'!K$2)</f>
        <v>0</v>
      </c>
      <c r="L4" s="55">
        <f>COUNTIF('MATRIZ RIESGOS'!$G$10:$G$11,'INFORME RIESGOS.'!L$2)</f>
        <v>0</v>
      </c>
      <c r="M4" s="55">
        <f>COUNTIF('MATRIZ RIESGOS'!$G$10:$G$11,'INFORME RIESGOS.'!M$2)</f>
        <v>0</v>
      </c>
      <c r="N4" s="55">
        <f>COUNTIF('MATRIZ RIESGOS'!$G$10:$G$11,'INFORME RIESGOS.'!N$2)</f>
        <v>0</v>
      </c>
      <c r="O4" s="55">
        <f>COUNTIF('MATRIZ RIESGOS'!$G$10:$G$11,'INFORME RIESGOS.'!O$2)</f>
        <v>0</v>
      </c>
      <c r="P4" s="55">
        <f>COUNTIF('MATRIZ RIESGOS'!$G$10:$G$11,'INFORME RIESGOS.'!P$2)</f>
        <v>0</v>
      </c>
      <c r="Q4" s="55">
        <f>COUNTIF('MATRIZ RIESGOS'!$G$10:$G$11,'INFORME RIESGOS.'!Q$2)</f>
        <v>0</v>
      </c>
      <c r="R4" s="55">
        <f>COUNTIF('MATRIZ RIESGOS'!$G$10:$G$11,'INFORME RIESGOS.'!R$2)</f>
        <v>0</v>
      </c>
      <c r="S4" s="59">
        <f>COUNTIF('MATRIZ RIESGOS'!$G$10:$G$11,'INFORME RIESGOS.'!S$2)</f>
        <v>0</v>
      </c>
      <c r="T4" s="54">
        <f>COUNTIF('MATRIZ RIESGOS'!$N$10:$N$11,'INFORME RIESGOS.'!T$2)</f>
        <v>0</v>
      </c>
      <c r="U4" s="55">
        <f>COUNTIF('MATRIZ RIESGOS'!$N$10:$N$11,'INFORME RIESGOS.'!U$2)</f>
        <v>0</v>
      </c>
      <c r="V4" s="55">
        <f>COUNTIF('MATRIZ RIESGOS'!$N$10:$N$11,'INFORME RIESGOS.'!V$2)</f>
        <v>2</v>
      </c>
      <c r="W4" s="59">
        <f>COUNTIF('MATRIZ RIESGOS'!$N$10:$N$11,'INFORME RIESGOS.'!W$2)</f>
        <v>0</v>
      </c>
      <c r="X4" s="57">
        <f t="shared" si="0"/>
        <v>2</v>
      </c>
    </row>
    <row r="5" spans="1:24" ht="20.25" customHeight="1" x14ac:dyDescent="0.2">
      <c r="A5" s="54" t="s">
        <v>325</v>
      </c>
      <c r="B5" s="58" t="s">
        <v>326</v>
      </c>
      <c r="C5" s="54">
        <f>COUNTIF('MATRIZ RIESGOS'!$G$12:$G$15,'INFORME RIESGOS.'!C$2)</f>
        <v>0</v>
      </c>
      <c r="D5" s="55">
        <f>COUNTIF('MATRIZ RIESGOS'!$G$12:$G$15,'INFORME RIESGOS.'!D$2)</f>
        <v>0</v>
      </c>
      <c r="E5" s="55">
        <f>COUNTIF('MATRIZ RIESGOS'!$G$12:$G$15,'INFORME RIESGOS.'!E$2)</f>
        <v>0</v>
      </c>
      <c r="F5" s="55">
        <f>COUNTIF('MATRIZ RIESGOS'!$G$12:$G$15,'INFORME RIESGOS.'!F$2)</f>
        <v>0</v>
      </c>
      <c r="G5" s="55">
        <f>COUNTIF('MATRIZ RIESGOS'!$G$12:$G$15,'INFORME RIESGOS.'!G$2)</f>
        <v>2</v>
      </c>
      <c r="H5" s="55">
        <f>COUNTIF('MATRIZ RIESGOS'!$G$12:$G$15,'INFORME RIESGOS.'!H$2)</f>
        <v>0</v>
      </c>
      <c r="I5" s="55">
        <f>COUNTIF('MATRIZ RIESGOS'!$G$12:$G$15,'INFORME RIESGOS.'!I$2)</f>
        <v>0</v>
      </c>
      <c r="J5" s="55">
        <f>COUNTIF('MATRIZ RIESGOS'!$G$12:$G$15,'INFORME RIESGOS.'!J$2)</f>
        <v>2</v>
      </c>
      <c r="K5" s="55">
        <f>COUNTIF('MATRIZ RIESGOS'!$G$12:$G$15,'INFORME RIESGOS.'!K$2)</f>
        <v>0</v>
      </c>
      <c r="L5" s="55">
        <f>COUNTIF('MATRIZ RIESGOS'!$G$12:$G$15,'INFORME RIESGOS.'!L$2)</f>
        <v>0</v>
      </c>
      <c r="M5" s="55">
        <f>COUNTIF('MATRIZ RIESGOS'!$G$12:$G$15,'INFORME RIESGOS.'!M$2)</f>
        <v>0</v>
      </c>
      <c r="N5" s="55">
        <f>COUNTIF('MATRIZ RIESGOS'!$G$12:$G$15,'INFORME RIESGOS.'!N$2)</f>
        <v>0</v>
      </c>
      <c r="O5" s="55">
        <f>COUNTIF('MATRIZ RIESGOS'!$G$12:$G$15,'INFORME RIESGOS.'!O$2)</f>
        <v>0</v>
      </c>
      <c r="P5" s="55">
        <f>COUNTIF('MATRIZ RIESGOS'!$G$12:$G$15,'INFORME RIESGOS.'!P$2)</f>
        <v>0</v>
      </c>
      <c r="Q5" s="55">
        <f>COUNTIF('MATRIZ RIESGOS'!$G$12:$G$15,'INFORME RIESGOS.'!Q$2)</f>
        <v>0</v>
      </c>
      <c r="R5" s="55">
        <f>COUNTIF('MATRIZ RIESGOS'!$G$12:$G$15,'INFORME RIESGOS.'!R$2)</f>
        <v>0</v>
      </c>
      <c r="S5" s="59">
        <f>COUNTIF('MATRIZ RIESGOS'!$G$12:$G$15,'INFORME RIESGOS.'!S$2)</f>
        <v>0</v>
      </c>
      <c r="T5" s="54">
        <f>COUNTIF('MATRIZ RIESGOS'!$N$12:$N$15,'INFORME RIESGOS.'!T$2)</f>
        <v>0</v>
      </c>
      <c r="U5" s="55">
        <f>COUNTIF('MATRIZ RIESGOS'!$N$12:$N$15,'INFORME RIESGOS.'!U$2)</f>
        <v>1</v>
      </c>
      <c r="V5" s="55">
        <f>COUNTIF('MATRIZ RIESGOS'!$N$12:$N$15,'INFORME RIESGOS.'!V$2)</f>
        <v>2</v>
      </c>
      <c r="W5" s="59">
        <f>COUNTIF('MATRIZ RIESGOS'!$N$12:$N$15,'INFORME RIESGOS.'!W$2)</f>
        <v>1</v>
      </c>
      <c r="X5" s="57">
        <f t="shared" si="0"/>
        <v>4</v>
      </c>
    </row>
    <row r="6" spans="1:24" ht="23.25" customHeight="1" x14ac:dyDescent="0.2">
      <c r="A6" s="54" t="s">
        <v>327</v>
      </c>
      <c r="B6" s="58" t="s">
        <v>328</v>
      </c>
      <c r="C6" s="54">
        <f>COUNTIF('MATRIZ RIESGOS'!$G$16:$G$24,'INFORME RIESGOS.'!C$2)</f>
        <v>0</v>
      </c>
      <c r="D6" s="55">
        <f>COUNTIF('MATRIZ RIESGOS'!$G$16:$G$24,'INFORME RIESGOS.'!D$2)</f>
        <v>0</v>
      </c>
      <c r="E6" s="55">
        <f>COUNTIF('MATRIZ RIESGOS'!$G$16:$G$24,'INFORME RIESGOS.'!E$2)</f>
        <v>0</v>
      </c>
      <c r="F6" s="55">
        <f>COUNTIF('MATRIZ RIESGOS'!$G$16:$G$24,'INFORME RIESGOS.'!F$2)</f>
        <v>0</v>
      </c>
      <c r="G6" s="55">
        <f>COUNTIF('MATRIZ RIESGOS'!$G$16:$G$24,'INFORME RIESGOS.'!G$2)</f>
        <v>3</v>
      </c>
      <c r="H6" s="55">
        <f>COUNTIF('MATRIZ RIESGOS'!$G$16:$G$24,'INFORME RIESGOS.'!H$2)</f>
        <v>0</v>
      </c>
      <c r="I6" s="55">
        <f>COUNTIF('MATRIZ RIESGOS'!$G$16:$G$24,'INFORME RIESGOS.'!I$2)</f>
        <v>0</v>
      </c>
      <c r="J6" s="55">
        <f>COUNTIF('MATRIZ RIESGOS'!$G$16:$G$24,'INFORME RIESGOS.'!J$2)</f>
        <v>6</v>
      </c>
      <c r="K6" s="55">
        <f>COUNTIF('MATRIZ RIESGOS'!$G$16:$G$24,'INFORME RIESGOS.'!K$2)</f>
        <v>0</v>
      </c>
      <c r="L6" s="55">
        <f>COUNTIF('MATRIZ RIESGOS'!$G$16:$G$24,'INFORME RIESGOS.'!L$2)</f>
        <v>0</v>
      </c>
      <c r="M6" s="55">
        <f>COUNTIF('MATRIZ RIESGOS'!$G$16:$G$24,'INFORME RIESGOS.'!M$2)</f>
        <v>0</v>
      </c>
      <c r="N6" s="55">
        <f>COUNTIF('MATRIZ RIESGOS'!$G$16:$G$24,'INFORME RIESGOS.'!N$2)</f>
        <v>0</v>
      </c>
      <c r="O6" s="55">
        <f>COUNTIF('MATRIZ RIESGOS'!$G$16:$G$24,'INFORME RIESGOS.'!O$2)</f>
        <v>0</v>
      </c>
      <c r="P6" s="55">
        <f>COUNTIF('MATRIZ RIESGOS'!$G$16:$G$24,'INFORME RIESGOS.'!P$2)</f>
        <v>0</v>
      </c>
      <c r="Q6" s="55">
        <f>COUNTIF('MATRIZ RIESGOS'!$G$16:$G$24,'INFORME RIESGOS.'!Q$2)</f>
        <v>0</v>
      </c>
      <c r="R6" s="55">
        <f>COUNTIF('MATRIZ RIESGOS'!$G$16:$G$24,'INFORME RIESGOS.'!R$2)</f>
        <v>0</v>
      </c>
      <c r="S6" s="59">
        <f>COUNTIF('MATRIZ RIESGOS'!$G$16:$G$24,'INFORME RIESGOS.'!S$2)</f>
        <v>0</v>
      </c>
      <c r="T6" s="54">
        <f>COUNTIF('MATRIZ RIESGOS'!$N$16:$N$24,'INFORME RIESGOS.'!T$2)</f>
        <v>0</v>
      </c>
      <c r="U6" s="55">
        <f>COUNTIF('MATRIZ RIESGOS'!$N$16:$N$24,'INFORME RIESGOS.'!U$2)</f>
        <v>2</v>
      </c>
      <c r="V6" s="55">
        <f>COUNTIF('MATRIZ RIESGOS'!$N$16:$N$24,'INFORME RIESGOS.'!V$2)</f>
        <v>7</v>
      </c>
      <c r="W6" s="59">
        <f>COUNTIF('MATRIZ RIESGOS'!$N$16:$N$24,'INFORME RIESGOS.'!W$2)</f>
        <v>0</v>
      </c>
      <c r="X6" s="57">
        <f t="shared" si="0"/>
        <v>9</v>
      </c>
    </row>
    <row r="7" spans="1:24" ht="21" customHeight="1" x14ac:dyDescent="0.2">
      <c r="A7" s="54" t="s">
        <v>329</v>
      </c>
      <c r="B7" s="58" t="s">
        <v>330</v>
      </c>
      <c r="C7" s="54">
        <f>COUNTIF('MATRIZ RIESGOS'!$G$25:$G$26,'INFORME RIESGOS.'!C$2)</f>
        <v>0</v>
      </c>
      <c r="D7" s="55">
        <f>COUNTIF('MATRIZ RIESGOS'!$G$25:$G$26,'INFORME RIESGOS.'!D$2)</f>
        <v>0</v>
      </c>
      <c r="E7" s="55">
        <f>COUNTIF('MATRIZ RIESGOS'!$G$25:$G$26,'INFORME RIESGOS.'!E$2)</f>
        <v>0</v>
      </c>
      <c r="F7" s="55">
        <f>COUNTIF('MATRIZ RIESGOS'!$G$25:$G$26,'INFORME RIESGOS.'!F$2)</f>
        <v>0</v>
      </c>
      <c r="G7" s="55">
        <f>COUNTIF('MATRIZ RIESGOS'!$G$25:$G$26,'INFORME RIESGOS.'!G$2)</f>
        <v>1</v>
      </c>
      <c r="H7" s="55">
        <f>COUNTIF('MATRIZ RIESGOS'!$G$25:$G$26,'INFORME RIESGOS.'!H$2)</f>
        <v>0</v>
      </c>
      <c r="I7" s="55">
        <f>COUNTIF('MATRIZ RIESGOS'!$G$25:$G$26,'INFORME RIESGOS.'!I$2)</f>
        <v>0</v>
      </c>
      <c r="J7" s="55">
        <f>COUNTIF('MATRIZ RIESGOS'!$G$25:$G$26,'INFORME RIESGOS.'!J$2)</f>
        <v>1</v>
      </c>
      <c r="K7" s="55">
        <f>COUNTIF('MATRIZ RIESGOS'!$G$25:$G$26,'INFORME RIESGOS.'!K$2)</f>
        <v>0</v>
      </c>
      <c r="L7" s="55">
        <f>COUNTIF('MATRIZ RIESGOS'!$G$25:$G$26,'INFORME RIESGOS.'!L$2)</f>
        <v>0</v>
      </c>
      <c r="M7" s="55">
        <f>COUNTIF('MATRIZ RIESGOS'!$G$25:$G$26,'INFORME RIESGOS.'!M$2)</f>
        <v>0</v>
      </c>
      <c r="N7" s="55">
        <f>COUNTIF('MATRIZ RIESGOS'!$G$25:$G$26,'INFORME RIESGOS.'!N$2)</f>
        <v>0</v>
      </c>
      <c r="O7" s="55">
        <f>COUNTIF('MATRIZ RIESGOS'!$G$25:$G$26,'INFORME RIESGOS.'!O$2)</f>
        <v>0</v>
      </c>
      <c r="P7" s="55">
        <f>COUNTIF('MATRIZ RIESGOS'!$G$25:$G$26,'INFORME RIESGOS.'!P$2)</f>
        <v>0</v>
      </c>
      <c r="Q7" s="55">
        <f>COUNTIF('MATRIZ RIESGOS'!$G$25:$G$26,'INFORME RIESGOS.'!Q$2)</f>
        <v>0</v>
      </c>
      <c r="R7" s="55">
        <f>COUNTIF('MATRIZ RIESGOS'!$G$25:$G$26,'INFORME RIESGOS.'!R$2)</f>
        <v>0</v>
      </c>
      <c r="S7" s="59">
        <f>COUNTIF('MATRIZ RIESGOS'!$G$25:$G$26,'INFORME RIESGOS.'!S$2)</f>
        <v>0</v>
      </c>
      <c r="T7" s="54">
        <f>COUNTIF('MATRIZ RIESGOS'!$N$25:$N$26,'INFORME RIESGOS.'!T$2)</f>
        <v>0</v>
      </c>
      <c r="U7" s="55">
        <f>COUNTIF('MATRIZ RIESGOS'!$N$25:$N$26,'INFORME RIESGOS.'!U$2)</f>
        <v>0</v>
      </c>
      <c r="V7" s="55">
        <f>COUNTIF('MATRIZ RIESGOS'!$N$25:$N$26,'INFORME RIESGOS.'!V$2)</f>
        <v>2</v>
      </c>
      <c r="W7" s="59">
        <f>COUNTIF('MATRIZ RIESGOS'!$N$25:$N$26,'INFORME RIESGOS.'!W$2)</f>
        <v>0</v>
      </c>
      <c r="X7" s="57">
        <f t="shared" si="0"/>
        <v>2</v>
      </c>
    </row>
    <row r="8" spans="1:24" ht="23.25" customHeight="1" x14ac:dyDescent="0.2">
      <c r="A8" s="54" t="s">
        <v>331</v>
      </c>
      <c r="B8" s="58" t="s">
        <v>332</v>
      </c>
      <c r="C8" s="54">
        <f>COUNTIF('MATRIZ RIESGOS'!$G$27:$G$29,'INFORME RIESGOS.'!C$2)</f>
        <v>0</v>
      </c>
      <c r="D8" s="55">
        <f>COUNTIF('MATRIZ RIESGOS'!$G$27:$G$29,'INFORME RIESGOS.'!D$2)</f>
        <v>0</v>
      </c>
      <c r="E8" s="55">
        <f>COUNTIF('MATRIZ RIESGOS'!$G$27:$G$29,'INFORME RIESGOS.'!E$2)</f>
        <v>0</v>
      </c>
      <c r="F8" s="55">
        <f>COUNTIF('MATRIZ RIESGOS'!$G$27:$G$29,'INFORME RIESGOS.'!F$2)</f>
        <v>0</v>
      </c>
      <c r="G8" s="55">
        <f>COUNTIF('MATRIZ RIESGOS'!$G$27:$G$29,'INFORME RIESGOS.'!G$2)</f>
        <v>1</v>
      </c>
      <c r="H8" s="55">
        <f>COUNTIF('MATRIZ RIESGOS'!$G$27:$G$29,'INFORME RIESGOS.'!H$2)</f>
        <v>0</v>
      </c>
      <c r="I8" s="55">
        <f>COUNTIF('MATRIZ RIESGOS'!$G$27:$G$29,'INFORME RIESGOS.'!I$2)</f>
        <v>0</v>
      </c>
      <c r="J8" s="55">
        <f>COUNTIF('MATRIZ RIESGOS'!$G$27:$G$29,'INFORME RIESGOS.'!J$2)</f>
        <v>0</v>
      </c>
      <c r="K8" s="55">
        <f>COUNTIF('MATRIZ RIESGOS'!$G$27:$G$29,'INFORME RIESGOS.'!K$2)</f>
        <v>0</v>
      </c>
      <c r="L8" s="55">
        <f>COUNTIF('MATRIZ RIESGOS'!$G$27:$G$29,'INFORME RIESGOS.'!L$2)</f>
        <v>0</v>
      </c>
      <c r="M8" s="55">
        <f>COUNTIF('MATRIZ RIESGOS'!$G$27:$G$29,'INFORME RIESGOS.'!M$2)</f>
        <v>0</v>
      </c>
      <c r="N8" s="55">
        <f>COUNTIF('MATRIZ RIESGOS'!$G$27:$G$29,'INFORME RIESGOS.'!N$2)</f>
        <v>2</v>
      </c>
      <c r="O8" s="55">
        <f>COUNTIF('MATRIZ RIESGOS'!$G$27:$G$29,'INFORME RIESGOS.'!O$2)</f>
        <v>0</v>
      </c>
      <c r="P8" s="55">
        <f>COUNTIF('MATRIZ RIESGOS'!$G$27:$G$29,'INFORME RIESGOS.'!P$2)</f>
        <v>0</v>
      </c>
      <c r="Q8" s="55">
        <f>COUNTIF('MATRIZ RIESGOS'!$G$27:$G$29,'INFORME RIESGOS.'!Q$2)</f>
        <v>0</v>
      </c>
      <c r="R8" s="55">
        <f>COUNTIF('MATRIZ RIESGOS'!$G$27:$G$29,'INFORME RIESGOS.'!R$2)</f>
        <v>0</v>
      </c>
      <c r="S8" s="59">
        <f>COUNTIF('MATRIZ RIESGOS'!$G$27:$G$29,'INFORME RIESGOS.'!S$2)</f>
        <v>0</v>
      </c>
      <c r="T8" s="54">
        <f>COUNTIF('MATRIZ RIESGOS'!$N$27:$N$29,'INFORME RIESGOS.'!T$2)</f>
        <v>0</v>
      </c>
      <c r="U8" s="55">
        <f>COUNTIF('MATRIZ RIESGOS'!$N$27:$N$29,'INFORME RIESGOS.'!U$2)</f>
        <v>0</v>
      </c>
      <c r="V8" s="55">
        <f>COUNTIF('MATRIZ RIESGOS'!$N$27:$N$29,'INFORME RIESGOS.'!V$2)</f>
        <v>3</v>
      </c>
      <c r="W8" s="59">
        <f>COUNTIF('MATRIZ RIESGOS'!$N$27:$N$29,'INFORME RIESGOS.'!W$2)</f>
        <v>0</v>
      </c>
      <c r="X8" s="57">
        <f t="shared" si="0"/>
        <v>3</v>
      </c>
    </row>
    <row r="9" spans="1:24" ht="22.5" customHeight="1" x14ac:dyDescent="0.2">
      <c r="A9" s="54" t="s">
        <v>333</v>
      </c>
      <c r="B9" s="58" t="s">
        <v>334</v>
      </c>
      <c r="C9" s="54">
        <f>COUNTIF('MATRIZ RIESGOS'!$G$30:$G$32,'INFORME RIESGOS.'!C$2)</f>
        <v>0</v>
      </c>
      <c r="D9" s="55">
        <f>COUNTIF('MATRIZ RIESGOS'!$G$30:$G$32,'INFORME RIESGOS.'!D$2)</f>
        <v>0</v>
      </c>
      <c r="E9" s="55">
        <f>COUNTIF('MATRIZ RIESGOS'!$G$30:$G$32,'INFORME RIESGOS.'!E$2)</f>
        <v>0</v>
      </c>
      <c r="F9" s="55">
        <f>COUNTIF('MATRIZ RIESGOS'!$G$30:$G$32,'INFORME RIESGOS.'!F$2)</f>
        <v>0</v>
      </c>
      <c r="G9" s="55">
        <f>COUNTIF('MATRIZ RIESGOS'!$G$30:$G$32,'INFORME RIESGOS.'!G$2)</f>
        <v>0</v>
      </c>
      <c r="H9" s="55">
        <f>COUNTIF('MATRIZ RIESGOS'!$G$30:$G$32,'INFORME RIESGOS.'!H$2)</f>
        <v>0</v>
      </c>
      <c r="I9" s="55">
        <f>COUNTIF('MATRIZ RIESGOS'!$G$30:$G$32,'INFORME RIESGOS.'!I$2)</f>
        <v>0</v>
      </c>
      <c r="J9" s="55">
        <f>COUNTIF('MATRIZ RIESGOS'!$G$30:$G$32,'INFORME RIESGOS.'!J$2)</f>
        <v>0</v>
      </c>
      <c r="K9" s="55">
        <f>COUNTIF('MATRIZ RIESGOS'!$G$30:$G$32,'INFORME RIESGOS.'!K$2)</f>
        <v>0</v>
      </c>
      <c r="L9" s="55">
        <f>COUNTIF('MATRIZ RIESGOS'!$G$30:$G$32,'INFORME RIESGOS.'!L$2)</f>
        <v>0</v>
      </c>
      <c r="M9" s="55">
        <f>COUNTIF('MATRIZ RIESGOS'!$G$30:$G$32,'INFORME RIESGOS.'!M$2)</f>
        <v>0</v>
      </c>
      <c r="N9" s="55">
        <f>COUNTIF('MATRIZ RIESGOS'!$G$30:$G$32,'INFORME RIESGOS.'!N$2)</f>
        <v>3</v>
      </c>
      <c r="O9" s="55">
        <f>COUNTIF('MATRIZ RIESGOS'!$G$30:$G$32,'INFORME RIESGOS.'!O$2)</f>
        <v>0</v>
      </c>
      <c r="P9" s="55">
        <f>COUNTIF('MATRIZ RIESGOS'!$G$30:$G$32,'INFORME RIESGOS.'!P$2)</f>
        <v>0</v>
      </c>
      <c r="Q9" s="55">
        <f>COUNTIF('MATRIZ RIESGOS'!$G$30:$G$32,'INFORME RIESGOS.'!Q$2)</f>
        <v>0</v>
      </c>
      <c r="R9" s="55">
        <f>COUNTIF('MATRIZ RIESGOS'!$G$30:$G$32,'INFORME RIESGOS.'!R$2)</f>
        <v>0</v>
      </c>
      <c r="S9" s="59">
        <f>COUNTIF('MATRIZ RIESGOS'!$G$30:$G$32,'INFORME RIESGOS.'!S$2)</f>
        <v>0</v>
      </c>
      <c r="T9" s="54">
        <f>COUNTIF('MATRIZ RIESGOS'!$N$30:$N$32,'INFORME RIESGOS.'!T$2)</f>
        <v>0</v>
      </c>
      <c r="U9" s="55">
        <f>COUNTIF('MATRIZ RIESGOS'!$N$30:$N$32,'INFORME RIESGOS.'!U$2)</f>
        <v>0</v>
      </c>
      <c r="V9" s="55">
        <f>COUNTIF('MATRIZ RIESGOS'!$N$30:$N$32,'INFORME RIESGOS.'!V$2)</f>
        <v>3</v>
      </c>
      <c r="W9" s="59">
        <f>COUNTIF('MATRIZ RIESGOS'!$N$30:$N$32,'INFORME RIESGOS.'!W$2)</f>
        <v>0</v>
      </c>
      <c r="X9" s="57">
        <f t="shared" si="0"/>
        <v>3</v>
      </c>
    </row>
    <row r="10" spans="1:24" ht="24" customHeight="1" x14ac:dyDescent="0.2">
      <c r="A10" s="54" t="s">
        <v>335</v>
      </c>
      <c r="B10" s="58" t="s">
        <v>336</v>
      </c>
      <c r="C10" s="54">
        <f>COUNTIF('MATRIZ RIESGOS'!$G$33:$G$39,'INFORME RIESGOS.'!C$2)</f>
        <v>0</v>
      </c>
      <c r="D10" s="55">
        <f>COUNTIF('MATRIZ RIESGOS'!$G$33:$G$39,'INFORME RIESGOS.'!D$2)</f>
        <v>0</v>
      </c>
      <c r="E10" s="55">
        <f>COUNTIF('MATRIZ RIESGOS'!$G$33:$G$39,'INFORME RIESGOS.'!E$2)</f>
        <v>0</v>
      </c>
      <c r="F10" s="55">
        <f>COUNTIF('MATRIZ RIESGOS'!$G$33:$G$39,'INFORME RIESGOS.'!F$2)</f>
        <v>0</v>
      </c>
      <c r="G10" s="55">
        <f>COUNTIF('MATRIZ RIESGOS'!$G$33:$G$39,'INFORME RIESGOS.'!G$2)</f>
        <v>4</v>
      </c>
      <c r="H10" s="55">
        <f>COUNTIF('MATRIZ RIESGOS'!$G$33:$G$39,'INFORME RIESGOS.'!H$2)</f>
        <v>0</v>
      </c>
      <c r="I10" s="55">
        <f>COUNTIF('MATRIZ RIESGOS'!$G$33:$G$39,'INFORME RIESGOS.'!I$2)</f>
        <v>0</v>
      </c>
      <c r="J10" s="55">
        <f>COUNTIF('MATRIZ RIESGOS'!$G$33:$G$39,'INFORME RIESGOS.'!J$2)</f>
        <v>0</v>
      </c>
      <c r="K10" s="55">
        <f>COUNTIF('MATRIZ RIESGOS'!$G$33:$G$39,'INFORME RIESGOS.'!K$2)</f>
        <v>0</v>
      </c>
      <c r="L10" s="55">
        <f>COUNTIF('MATRIZ RIESGOS'!$G$33:$G$39,'INFORME RIESGOS.'!L$2)</f>
        <v>0</v>
      </c>
      <c r="M10" s="55">
        <f>COUNTIF('MATRIZ RIESGOS'!$G$33:$G$39,'INFORME RIESGOS.'!M$2)</f>
        <v>0</v>
      </c>
      <c r="N10" s="55">
        <f>COUNTIF('MATRIZ RIESGOS'!$G$33:$G$39,'INFORME RIESGOS.'!N$2)</f>
        <v>3</v>
      </c>
      <c r="O10" s="55">
        <f>COUNTIF('MATRIZ RIESGOS'!$G$33:$G$39,'INFORME RIESGOS.'!O$2)</f>
        <v>0</v>
      </c>
      <c r="P10" s="55">
        <f>COUNTIF('MATRIZ RIESGOS'!$G$33:$G$39,'INFORME RIESGOS.'!P$2)</f>
        <v>0</v>
      </c>
      <c r="Q10" s="55">
        <f>COUNTIF('MATRIZ RIESGOS'!$G$33:$G$39,'INFORME RIESGOS.'!Q$2)</f>
        <v>0</v>
      </c>
      <c r="R10" s="55">
        <f>COUNTIF('MATRIZ RIESGOS'!$G$33:$G$39,'INFORME RIESGOS.'!R$2)</f>
        <v>0</v>
      </c>
      <c r="S10" s="59">
        <f>COUNTIF('MATRIZ RIESGOS'!$G$33:$G$39,'INFORME RIESGOS.'!S$2)</f>
        <v>0</v>
      </c>
      <c r="T10" s="54">
        <f>COUNTIF('MATRIZ RIESGOS'!$N$33:$N$39,'INFORME RIESGOS.'!T$2)</f>
        <v>0</v>
      </c>
      <c r="U10" s="55">
        <f>COUNTIF('MATRIZ RIESGOS'!$N$33:$N$39,'INFORME RIESGOS.'!U$2)</f>
        <v>0</v>
      </c>
      <c r="V10" s="55">
        <f>COUNTIF('MATRIZ RIESGOS'!$N$33:$N$39,'INFORME RIESGOS.'!V$2)</f>
        <v>7</v>
      </c>
      <c r="W10" s="59">
        <f>COUNTIF('MATRIZ RIESGOS'!$N$33:$N$39,'INFORME RIESGOS.'!W$2)</f>
        <v>0</v>
      </c>
      <c r="X10" s="57">
        <f t="shared" si="0"/>
        <v>7</v>
      </c>
    </row>
    <row r="11" spans="1:24" ht="21.75" customHeight="1" x14ac:dyDescent="0.2">
      <c r="A11" s="54" t="s">
        <v>337</v>
      </c>
      <c r="B11" s="58" t="s">
        <v>936</v>
      </c>
      <c r="C11" s="54">
        <f>COUNTIF('MATRIZ RIESGOS'!$G$40:$G$44,'INFORME RIESGOS.'!C$2)</f>
        <v>0</v>
      </c>
      <c r="D11" s="55">
        <f>COUNTIF('MATRIZ RIESGOS'!$G$40:$G$44,'INFORME RIESGOS.'!D$2)</f>
        <v>0</v>
      </c>
      <c r="E11" s="55">
        <f>COUNTIF('MATRIZ RIESGOS'!$G$40:$G$44,'INFORME RIESGOS.'!E$2)</f>
        <v>0</v>
      </c>
      <c r="F11" s="55">
        <f>COUNTIF('MATRIZ RIESGOS'!$G$40:$G$44,'INFORME RIESGOS.'!F$2)</f>
        <v>0</v>
      </c>
      <c r="G11" s="55">
        <f>COUNTIF('MATRIZ RIESGOS'!$G$40:$G$44,'INFORME RIESGOS.'!G$2)</f>
        <v>0</v>
      </c>
      <c r="H11" s="55">
        <f>COUNTIF('MATRIZ RIESGOS'!$G$40:$G$44,'INFORME RIESGOS.'!H$2)</f>
        <v>0</v>
      </c>
      <c r="I11" s="55">
        <f>COUNTIF('MATRIZ RIESGOS'!$G$40:$G$44,'INFORME RIESGOS.'!I$2)</f>
        <v>0</v>
      </c>
      <c r="J11" s="55">
        <f>COUNTIF('MATRIZ RIESGOS'!$G$40:$G$44,'INFORME RIESGOS.'!J$2)</f>
        <v>0</v>
      </c>
      <c r="K11" s="55">
        <f>COUNTIF('MATRIZ RIESGOS'!$G$40:$G$44,'INFORME RIESGOS.'!K$2)</f>
        <v>0</v>
      </c>
      <c r="L11" s="55">
        <f>COUNTIF('MATRIZ RIESGOS'!$G$40:$G$44,'INFORME RIESGOS.'!L$2)</f>
        <v>0</v>
      </c>
      <c r="M11" s="55">
        <f>COUNTIF('MATRIZ RIESGOS'!$G$40:$G$44,'INFORME RIESGOS.'!M$2)</f>
        <v>0</v>
      </c>
      <c r="N11" s="55">
        <f>COUNTIF('MATRIZ RIESGOS'!$G$40:$G$44,'INFORME RIESGOS.'!N$2)</f>
        <v>5</v>
      </c>
      <c r="O11" s="55">
        <f>COUNTIF('MATRIZ RIESGOS'!$G$40:$G$44,'INFORME RIESGOS.'!O$2)</f>
        <v>0</v>
      </c>
      <c r="P11" s="55">
        <f>COUNTIF('MATRIZ RIESGOS'!$G$40:$G$44,'INFORME RIESGOS.'!P$2)</f>
        <v>0</v>
      </c>
      <c r="Q11" s="55">
        <f>COUNTIF('MATRIZ RIESGOS'!$G$40:$G$44,'INFORME RIESGOS.'!Q$2)</f>
        <v>0</v>
      </c>
      <c r="R11" s="55">
        <f>COUNTIF('MATRIZ RIESGOS'!$G$40:$G$44,'INFORME RIESGOS.'!R$2)</f>
        <v>0</v>
      </c>
      <c r="S11" s="59">
        <f>COUNTIF('MATRIZ RIESGOS'!$G$40:$G$44,'INFORME RIESGOS.'!S$2)</f>
        <v>0</v>
      </c>
      <c r="T11" s="54">
        <f>COUNTIF('MATRIZ RIESGOS'!$N$40:$N$44,'INFORME RIESGOS.'!T$2)</f>
        <v>0</v>
      </c>
      <c r="U11" s="55">
        <f>COUNTIF('MATRIZ RIESGOS'!$N$40:$N$44,'INFORME RIESGOS.'!U$2)</f>
        <v>1</v>
      </c>
      <c r="V11" s="55">
        <f>COUNTIF('MATRIZ RIESGOS'!$N$40:$N$44,'INFORME RIESGOS.'!V$2)</f>
        <v>3</v>
      </c>
      <c r="W11" s="59">
        <f>COUNTIF('MATRIZ RIESGOS'!$N$40:$N$44,'INFORME RIESGOS.'!W$2)</f>
        <v>1</v>
      </c>
      <c r="X11" s="57">
        <f t="shared" si="0"/>
        <v>5</v>
      </c>
    </row>
    <row r="12" spans="1:24" ht="24.75" customHeight="1" x14ac:dyDescent="0.2">
      <c r="A12" s="54" t="s">
        <v>338</v>
      </c>
      <c r="B12" s="58" t="s">
        <v>929</v>
      </c>
      <c r="C12" s="54">
        <f>COUNTIF('MATRIZ RIESGOS'!$G$45:$G$50,'INFORME RIESGOS.'!C$2)</f>
        <v>0</v>
      </c>
      <c r="D12" s="55">
        <f>COUNTIF('MATRIZ RIESGOS'!$G$45:$G$50,'INFORME RIESGOS.'!D$2)</f>
        <v>0</v>
      </c>
      <c r="E12" s="55">
        <f>COUNTIF('MATRIZ RIESGOS'!$G$45:$G$50,'INFORME RIESGOS.'!E$2)</f>
        <v>0</v>
      </c>
      <c r="F12" s="55">
        <f>COUNTIF('MATRIZ RIESGOS'!$G$45:$G$50,'INFORME RIESGOS.'!F$2)</f>
        <v>0</v>
      </c>
      <c r="G12" s="55">
        <f>COUNTIF('MATRIZ RIESGOS'!$G$45:$G$50,'INFORME RIESGOS.'!G$2)</f>
        <v>1</v>
      </c>
      <c r="H12" s="55">
        <f>COUNTIF('MATRIZ RIESGOS'!$G$45:$G$50,'INFORME RIESGOS.'!H$2)</f>
        <v>0</v>
      </c>
      <c r="I12" s="55">
        <f>COUNTIF('MATRIZ RIESGOS'!$G$45:$G$50,'INFORME RIESGOS.'!I$2)</f>
        <v>0</v>
      </c>
      <c r="J12" s="55">
        <f>COUNTIF('MATRIZ RIESGOS'!$G$45:$G$50,'INFORME RIESGOS.'!J$2)</f>
        <v>0</v>
      </c>
      <c r="K12" s="55">
        <f>COUNTIF('MATRIZ RIESGOS'!$G$45:$G$50,'INFORME RIESGOS.'!K$2)</f>
        <v>0</v>
      </c>
      <c r="L12" s="55">
        <f>COUNTIF('MATRIZ RIESGOS'!$G$45:$G$50,'INFORME RIESGOS.'!L$2)</f>
        <v>1</v>
      </c>
      <c r="M12" s="55">
        <f>COUNTIF('MATRIZ RIESGOS'!$G$45:$G$50,'INFORME RIESGOS.'!M$2)</f>
        <v>0</v>
      </c>
      <c r="N12" s="55">
        <f>COUNTIF('MATRIZ RIESGOS'!$G$45:$G$50,'INFORME RIESGOS.'!N$2)</f>
        <v>1</v>
      </c>
      <c r="O12" s="55">
        <f>COUNTIF('MATRIZ RIESGOS'!$G$45:$G$50,'INFORME RIESGOS.'!O$2)</f>
        <v>0</v>
      </c>
      <c r="P12" s="55">
        <f>COUNTIF('MATRIZ RIESGOS'!$G$45:$G$50,'INFORME RIESGOS.'!P$2)</f>
        <v>0</v>
      </c>
      <c r="Q12" s="55">
        <f>COUNTIF('MATRIZ RIESGOS'!$G$45:$G$50,'INFORME RIESGOS.'!Q$2)</f>
        <v>0</v>
      </c>
      <c r="R12" s="55">
        <f>COUNTIF('MATRIZ RIESGOS'!$G$45:$G$50,'INFORME RIESGOS.'!R$2)</f>
        <v>0</v>
      </c>
      <c r="S12" s="59">
        <f>COUNTIF('MATRIZ RIESGOS'!$G$45:$G$50,'INFORME RIESGOS.'!S$2)</f>
        <v>3</v>
      </c>
      <c r="T12" s="54">
        <f>COUNTIF('MATRIZ RIESGOS'!$N$45:$N$50,'INFORME RIESGOS.'!T$2)</f>
        <v>0</v>
      </c>
      <c r="U12" s="55">
        <f>COUNTIF('MATRIZ RIESGOS'!$N$45:$N$50,'INFORME RIESGOS.'!U$2)</f>
        <v>0</v>
      </c>
      <c r="V12" s="55">
        <f>COUNTIF('MATRIZ RIESGOS'!$N$45:$N$50,'INFORME RIESGOS.'!V$2)</f>
        <v>6</v>
      </c>
      <c r="W12" s="59">
        <f>COUNTIF('MATRIZ RIESGOS'!$N$45:$N$50,'INFORME RIESGOS.'!W$2)</f>
        <v>0</v>
      </c>
      <c r="X12" s="57">
        <f t="shared" si="0"/>
        <v>6</v>
      </c>
    </row>
    <row r="13" spans="1:24" ht="24" customHeight="1" x14ac:dyDescent="0.2">
      <c r="A13" s="54" t="s">
        <v>339</v>
      </c>
      <c r="B13" s="58" t="s">
        <v>340</v>
      </c>
      <c r="C13" s="54">
        <f>COUNTIF('MATRIZ RIESGOS'!$G$57:$G$59,'INFORME RIESGOS.'!C$2)</f>
        <v>0</v>
      </c>
      <c r="D13" s="55">
        <f>COUNTIF('MATRIZ RIESGOS'!$G$57:$G$59,'INFORME RIESGOS.'!D$2)</f>
        <v>0</v>
      </c>
      <c r="E13" s="55">
        <f>COUNTIF('MATRIZ RIESGOS'!$G$57:$G$59,'INFORME RIESGOS.'!E$2)</f>
        <v>0</v>
      </c>
      <c r="F13" s="55">
        <f>COUNTIF('MATRIZ RIESGOS'!$G$57:$G$59,'INFORME RIESGOS.'!F$2)</f>
        <v>0</v>
      </c>
      <c r="G13" s="55">
        <f>COUNTIF('MATRIZ RIESGOS'!$G$57:$G$59,'INFORME RIESGOS.'!G$2)</f>
        <v>0</v>
      </c>
      <c r="H13" s="55">
        <f>COUNTIF('MATRIZ RIESGOS'!$G$57:$G$59,'INFORME RIESGOS.'!H$2)</f>
        <v>0</v>
      </c>
      <c r="I13" s="55">
        <f>COUNTIF('MATRIZ RIESGOS'!$G$57:$G$59,'INFORME RIESGOS.'!I$2)</f>
        <v>0</v>
      </c>
      <c r="J13" s="55">
        <f>COUNTIF('MATRIZ RIESGOS'!$G$57:$G$59,'INFORME RIESGOS.'!J$2)</f>
        <v>1</v>
      </c>
      <c r="K13" s="55">
        <f>COUNTIF('MATRIZ RIESGOS'!$G$57:$G$59,'INFORME RIESGOS.'!K$2)</f>
        <v>0</v>
      </c>
      <c r="L13" s="55">
        <f>COUNTIF('MATRIZ RIESGOS'!$G$57:$G$59,'INFORME RIESGOS.'!L$2)</f>
        <v>0</v>
      </c>
      <c r="M13" s="55">
        <f>COUNTIF('MATRIZ RIESGOS'!$G$57:$G$59,'INFORME RIESGOS.'!M$2)</f>
        <v>0</v>
      </c>
      <c r="N13" s="55">
        <f>COUNTIF('MATRIZ RIESGOS'!$G$57:$G$59,'INFORME RIESGOS.'!N$2)</f>
        <v>2</v>
      </c>
      <c r="O13" s="55">
        <f>COUNTIF('MATRIZ RIESGOS'!$G$57:$G$59,'INFORME RIESGOS.'!O$2)</f>
        <v>0</v>
      </c>
      <c r="P13" s="55">
        <f>COUNTIF('MATRIZ RIESGOS'!$G$57:$G$59,'INFORME RIESGOS.'!P$2)</f>
        <v>0</v>
      </c>
      <c r="Q13" s="55">
        <f>COUNTIF('MATRIZ RIESGOS'!$G$57:$G$59,'INFORME RIESGOS.'!Q$2)</f>
        <v>0</v>
      </c>
      <c r="R13" s="55">
        <f>COUNTIF('MATRIZ RIESGOS'!$G$57:$G$59,'INFORME RIESGOS.'!R$2)</f>
        <v>0</v>
      </c>
      <c r="S13" s="59">
        <f>COUNTIF('MATRIZ RIESGOS'!$G$57:$G$59,'INFORME RIESGOS.'!S$2)</f>
        <v>0</v>
      </c>
      <c r="T13" s="54">
        <f>COUNTIF('MATRIZ RIESGOS'!$N$57:$N$59,'INFORME RIESGOS.'!T$2)</f>
        <v>0</v>
      </c>
      <c r="U13" s="55">
        <f>COUNTIF('MATRIZ RIESGOS'!$N$57:$N$59,'INFORME RIESGOS.'!U$2)</f>
        <v>0</v>
      </c>
      <c r="V13" s="55">
        <f>COUNTIF('MATRIZ RIESGOS'!$N$57:$N$59,'INFORME RIESGOS.'!V$2)</f>
        <v>3</v>
      </c>
      <c r="W13" s="59">
        <f>COUNTIF('MATRIZ RIESGOS'!$N$57:$N$59,'INFORME RIESGOS.'!W$2)</f>
        <v>0</v>
      </c>
      <c r="X13" s="57">
        <f t="shared" si="0"/>
        <v>3</v>
      </c>
    </row>
    <row r="14" spans="1:24" ht="24" customHeight="1" x14ac:dyDescent="0.2">
      <c r="A14" s="54" t="s">
        <v>341</v>
      </c>
      <c r="B14" s="58" t="s">
        <v>342</v>
      </c>
      <c r="C14" s="54">
        <f>COUNTIF('MATRIZ RIESGOS'!$G$65:$G$66,'INFORME RIESGOS.'!C$2)</f>
        <v>0</v>
      </c>
      <c r="D14" s="55">
        <f>COUNTIF('MATRIZ RIESGOS'!$G$65:$G$66,'INFORME RIESGOS.'!D$2)</f>
        <v>0</v>
      </c>
      <c r="E14" s="55">
        <f>COUNTIF('MATRIZ RIESGOS'!$G$65:$G$66,'INFORME RIESGOS.'!E$2)</f>
        <v>0</v>
      </c>
      <c r="F14" s="55">
        <f>COUNTIF('MATRIZ RIESGOS'!$G$65:$G$66,'INFORME RIESGOS.'!F$2)</f>
        <v>0</v>
      </c>
      <c r="G14" s="55">
        <f>COUNTIF('MATRIZ RIESGOS'!$G$65:$G$66,'INFORME RIESGOS.'!G$2)</f>
        <v>1</v>
      </c>
      <c r="H14" s="55">
        <f>COUNTIF('MATRIZ RIESGOS'!$G$65:$G$66,'INFORME RIESGOS.'!H$2)</f>
        <v>0</v>
      </c>
      <c r="I14" s="55">
        <f>COUNTIF('MATRIZ RIESGOS'!$G$65:$G$66,'INFORME RIESGOS.'!I$2)</f>
        <v>0</v>
      </c>
      <c r="J14" s="55">
        <f>COUNTIF('MATRIZ RIESGOS'!$G$65:$G$66,'INFORME RIESGOS.'!J$2)</f>
        <v>0</v>
      </c>
      <c r="K14" s="55">
        <f>COUNTIF('MATRIZ RIESGOS'!$G$65:$G$66,'INFORME RIESGOS.'!K$2)</f>
        <v>0</v>
      </c>
      <c r="L14" s="55">
        <f>COUNTIF('MATRIZ RIESGOS'!$G$65:$G$66,'INFORME RIESGOS.'!L$2)</f>
        <v>0</v>
      </c>
      <c r="M14" s="55">
        <f>COUNTIF('MATRIZ RIESGOS'!$G$65:$G$66,'INFORME RIESGOS.'!M$2)</f>
        <v>1</v>
      </c>
      <c r="N14" s="55">
        <f>COUNTIF('MATRIZ RIESGOS'!$G$65:$G$66,'INFORME RIESGOS.'!N$2)</f>
        <v>0</v>
      </c>
      <c r="O14" s="55">
        <f>COUNTIF('MATRIZ RIESGOS'!$G$65:$G$66,'INFORME RIESGOS.'!O$2)</f>
        <v>0</v>
      </c>
      <c r="P14" s="55">
        <f>COUNTIF('MATRIZ RIESGOS'!$G$65:$G$66,'INFORME RIESGOS.'!P$2)</f>
        <v>0</v>
      </c>
      <c r="Q14" s="55">
        <f>COUNTIF('MATRIZ RIESGOS'!$G$65:$G$66,'INFORME RIESGOS.'!Q$2)</f>
        <v>0</v>
      </c>
      <c r="R14" s="55">
        <f>COUNTIF('MATRIZ RIESGOS'!$G$65:$G$66,'INFORME RIESGOS.'!R$2)</f>
        <v>0</v>
      </c>
      <c r="S14" s="59">
        <f>COUNTIF('MATRIZ RIESGOS'!$G$65:$G$66,'INFORME RIESGOS.'!S$2)</f>
        <v>0</v>
      </c>
      <c r="T14" s="54">
        <f>COUNTIF('MATRIZ RIESGOS'!$N$65:$N$66,'INFORME RIESGOS.'!T$2)</f>
        <v>0</v>
      </c>
      <c r="U14" s="55">
        <f>COUNTIF('MATRIZ RIESGOS'!$N$65:$N$66,'INFORME RIESGOS.'!U$2)</f>
        <v>0</v>
      </c>
      <c r="V14" s="55">
        <f>COUNTIF('MATRIZ RIESGOS'!$N$65:$N$66,'INFORME RIESGOS.'!V$2)</f>
        <v>2</v>
      </c>
      <c r="W14" s="59">
        <f>COUNTIF('MATRIZ RIESGOS'!$N$65:$N$66,'INFORME RIESGOS.'!W$2)</f>
        <v>0</v>
      </c>
      <c r="X14" s="57">
        <f t="shared" si="0"/>
        <v>2</v>
      </c>
    </row>
    <row r="15" spans="1:24" ht="24" customHeight="1" x14ac:dyDescent="0.2">
      <c r="A15" s="54" t="s">
        <v>343</v>
      </c>
      <c r="B15" s="58" t="s">
        <v>344</v>
      </c>
      <c r="C15" s="54">
        <f>COUNTIF('MATRIZ RIESGOS'!$G$70:$G$75,'INFORME RIESGOS.'!C$2)</f>
        <v>0</v>
      </c>
      <c r="D15" s="55">
        <f>COUNTIF('MATRIZ RIESGOS'!$G$70:$G$75,'INFORME RIESGOS.'!D$2)</f>
        <v>0</v>
      </c>
      <c r="E15" s="55">
        <f>COUNTIF('MATRIZ RIESGOS'!$G$70:$G$75,'INFORME RIESGOS.'!E$2)</f>
        <v>0</v>
      </c>
      <c r="F15" s="55">
        <f>COUNTIF('MATRIZ RIESGOS'!$G$70:$G$75,'INFORME RIESGOS.'!F$2)</f>
        <v>0</v>
      </c>
      <c r="G15" s="55">
        <f>COUNTIF('MATRIZ RIESGOS'!$G$70:$G$75,'INFORME RIESGOS.'!G$2)</f>
        <v>3</v>
      </c>
      <c r="H15" s="55">
        <f>COUNTIF('MATRIZ RIESGOS'!$G$70:$G$75,'INFORME RIESGOS.'!H$2)</f>
        <v>0</v>
      </c>
      <c r="I15" s="55">
        <f>COUNTIF('MATRIZ RIESGOS'!$G$70:$G$75,'INFORME RIESGOS.'!I$2)</f>
        <v>0</v>
      </c>
      <c r="J15" s="55">
        <f>COUNTIF('MATRIZ RIESGOS'!$G$70:$G$75,'INFORME RIESGOS.'!J$2)</f>
        <v>1</v>
      </c>
      <c r="K15" s="55">
        <f>COUNTIF('MATRIZ RIESGOS'!$G$70:$G$75,'INFORME RIESGOS.'!K$2)</f>
        <v>1</v>
      </c>
      <c r="L15" s="55">
        <f>COUNTIF('MATRIZ RIESGOS'!$G$70:$G$75,'INFORME RIESGOS.'!L$2)</f>
        <v>0</v>
      </c>
      <c r="M15" s="55">
        <f>COUNTIF('MATRIZ RIESGOS'!$G$70:$G$75,'INFORME RIESGOS.'!M$2)</f>
        <v>0</v>
      </c>
      <c r="N15" s="55">
        <f>COUNTIF('MATRIZ RIESGOS'!$G$70:$G$75,'INFORME RIESGOS.'!N$2)</f>
        <v>0</v>
      </c>
      <c r="O15" s="55">
        <f>COUNTIF('MATRIZ RIESGOS'!$G$70:$G$75,'INFORME RIESGOS.'!O$2)</f>
        <v>0</v>
      </c>
      <c r="P15" s="55">
        <f>COUNTIF('MATRIZ RIESGOS'!$G$70:$G$75,'INFORME RIESGOS.'!P$2)</f>
        <v>0</v>
      </c>
      <c r="Q15" s="55">
        <f>COUNTIF('MATRIZ RIESGOS'!$G$70:$G$75,'INFORME RIESGOS.'!Q$2)</f>
        <v>0</v>
      </c>
      <c r="R15" s="55">
        <f>COUNTIF('MATRIZ RIESGOS'!$G$70:$G$75,'INFORME RIESGOS.'!R$2)</f>
        <v>1</v>
      </c>
      <c r="S15" s="59">
        <f>COUNTIF('MATRIZ RIESGOS'!$G$70:$G$75,'INFORME RIESGOS.'!S$2)</f>
        <v>0</v>
      </c>
      <c r="T15" s="54">
        <f>COUNTIF('MATRIZ RIESGOS'!$N$70:$N$75,'INFORME RIESGOS.'!T$2)</f>
        <v>0</v>
      </c>
      <c r="U15" s="55">
        <f>COUNTIF('MATRIZ RIESGOS'!$N$70:$N$75,'INFORME RIESGOS.'!U$2)</f>
        <v>0</v>
      </c>
      <c r="V15" s="55">
        <f>COUNTIF('MATRIZ RIESGOS'!$N$70:$N$75,'INFORME RIESGOS.'!V$2)</f>
        <v>6</v>
      </c>
      <c r="W15" s="59">
        <f>COUNTIF('MATRIZ RIESGOS'!$N$70:$N$75,'INFORME RIESGOS.'!W$2)</f>
        <v>0</v>
      </c>
      <c r="X15" s="57">
        <f t="shared" si="0"/>
        <v>6</v>
      </c>
    </row>
    <row r="16" spans="1:24" ht="22.5" customHeight="1" x14ac:dyDescent="0.2">
      <c r="A16" s="54" t="s">
        <v>345</v>
      </c>
      <c r="B16" s="58" t="s">
        <v>346</v>
      </c>
      <c r="C16" s="54">
        <f>COUNTIF('MATRIZ RIESGOS'!$G$51:$G$56,'INFORME RIESGOS.'!C$2)</f>
        <v>0</v>
      </c>
      <c r="D16" s="55">
        <f>COUNTIF('MATRIZ RIESGOS'!$G$51:$G$56,'INFORME RIESGOS.'!D$2)</f>
        <v>0</v>
      </c>
      <c r="E16" s="55">
        <f>COUNTIF('MATRIZ RIESGOS'!$G$51:$G$56,'INFORME RIESGOS.'!E$2)</f>
        <v>0</v>
      </c>
      <c r="F16" s="55">
        <f>COUNTIF('MATRIZ RIESGOS'!$G$51:$G$56,'INFORME RIESGOS.'!F$2)</f>
        <v>0</v>
      </c>
      <c r="G16" s="55">
        <f>COUNTIF('MATRIZ RIESGOS'!$G$51:$G$56,'INFORME RIESGOS.'!G$2)</f>
        <v>4</v>
      </c>
      <c r="H16" s="55">
        <f>COUNTIF('MATRIZ RIESGOS'!$G$51:$G$56,'INFORME RIESGOS.'!H$2)</f>
        <v>0</v>
      </c>
      <c r="I16" s="55">
        <f>COUNTIF('MATRIZ RIESGOS'!$G$51:$G$56,'INFORME RIESGOS.'!I$2)</f>
        <v>0</v>
      </c>
      <c r="J16" s="55">
        <f>COUNTIF('MATRIZ RIESGOS'!$G$51:$G$56,'INFORME RIESGOS.'!J$2)</f>
        <v>0</v>
      </c>
      <c r="K16" s="55">
        <f>COUNTIF('MATRIZ RIESGOS'!$G$51:$G$56,'INFORME RIESGOS.'!K$2)</f>
        <v>2</v>
      </c>
      <c r="L16" s="55">
        <f>COUNTIF('MATRIZ RIESGOS'!$G$51:$G$56,'INFORME RIESGOS.'!L$2)</f>
        <v>0</v>
      </c>
      <c r="M16" s="55">
        <f>COUNTIF('MATRIZ RIESGOS'!$G$51:$G$56,'INFORME RIESGOS.'!M$2)</f>
        <v>0</v>
      </c>
      <c r="N16" s="55">
        <f>COUNTIF('MATRIZ RIESGOS'!$G$51:$G$56,'INFORME RIESGOS.'!N$2)</f>
        <v>0</v>
      </c>
      <c r="O16" s="55">
        <f>COUNTIF('MATRIZ RIESGOS'!$G$51:$G$56,'INFORME RIESGOS.'!O$2)</f>
        <v>0</v>
      </c>
      <c r="P16" s="55">
        <f>COUNTIF('MATRIZ RIESGOS'!$G$51:$G$56,'INFORME RIESGOS.'!P$2)</f>
        <v>0</v>
      </c>
      <c r="Q16" s="55">
        <f>COUNTIF('MATRIZ RIESGOS'!$G$51:$G$56,'INFORME RIESGOS.'!Q$2)</f>
        <v>0</v>
      </c>
      <c r="R16" s="55">
        <f>COUNTIF('MATRIZ RIESGOS'!$G$51:$G$56,'INFORME RIESGOS.'!R$2)</f>
        <v>0</v>
      </c>
      <c r="S16" s="59">
        <f>COUNTIF('MATRIZ RIESGOS'!$G$51:$G$56,'INFORME RIESGOS.'!S$2)</f>
        <v>0</v>
      </c>
      <c r="T16" s="54">
        <f>COUNTIF('MATRIZ RIESGOS'!$N$51:$N$56,'INFORME RIESGOS.'!T$2)</f>
        <v>0</v>
      </c>
      <c r="U16" s="55">
        <f>COUNTIF('MATRIZ RIESGOS'!$N$51:$N$56,'INFORME RIESGOS.'!U$2)</f>
        <v>0</v>
      </c>
      <c r="V16" s="55">
        <f>COUNTIF('MATRIZ RIESGOS'!$N$51:$N$56,'INFORME RIESGOS.'!V$2)</f>
        <v>6</v>
      </c>
      <c r="W16" s="59">
        <f>COUNTIF('MATRIZ RIESGOS'!$N$51:$N$56,'INFORME RIESGOS.'!W$2)</f>
        <v>0</v>
      </c>
      <c r="X16" s="57">
        <f t="shared" si="0"/>
        <v>6</v>
      </c>
    </row>
    <row r="17" spans="1:24" ht="21" customHeight="1" x14ac:dyDescent="0.2">
      <c r="A17" s="54" t="s">
        <v>347</v>
      </c>
      <c r="B17" s="58" t="s">
        <v>348</v>
      </c>
      <c r="C17" s="54">
        <f>COUNTIF('MATRIZ RIESGOS'!$G$60:$G$64,'INFORME RIESGOS.'!C$2)</f>
        <v>0</v>
      </c>
      <c r="D17" s="55">
        <f>COUNTIF('MATRIZ RIESGOS'!$G$60:$G$64,'INFORME RIESGOS.'!D$2)</f>
        <v>0</v>
      </c>
      <c r="E17" s="55">
        <f>COUNTIF('MATRIZ RIESGOS'!$G$60:$G$64,'INFORME RIESGOS.'!E$2)</f>
        <v>0</v>
      </c>
      <c r="F17" s="55">
        <f>COUNTIF('MATRIZ RIESGOS'!$G$60:$G$64,'INFORME RIESGOS.'!F$2)</f>
        <v>0</v>
      </c>
      <c r="G17" s="55">
        <f>COUNTIF('MATRIZ RIESGOS'!$G$60:$G$64,'INFORME RIESGOS.'!G$2)</f>
        <v>2</v>
      </c>
      <c r="H17" s="55">
        <f>COUNTIF('MATRIZ RIESGOS'!$G$60:$G$64,'INFORME RIESGOS.'!H$2)</f>
        <v>0</v>
      </c>
      <c r="I17" s="55">
        <f>COUNTIF('MATRIZ RIESGOS'!$G$60:$G$64,'INFORME RIESGOS.'!I$2)</f>
        <v>0</v>
      </c>
      <c r="J17" s="55">
        <f>COUNTIF('MATRIZ RIESGOS'!$G$60:$G$64,'INFORME RIESGOS.'!J$2)</f>
        <v>0</v>
      </c>
      <c r="K17" s="55">
        <f>COUNTIF('MATRIZ RIESGOS'!$G$60:$G$64,'INFORME RIESGOS.'!K$2)</f>
        <v>0</v>
      </c>
      <c r="L17" s="55">
        <f>COUNTIF('MATRIZ RIESGOS'!$G$60:$G$64,'INFORME RIESGOS.'!L$2)</f>
        <v>0</v>
      </c>
      <c r="M17" s="55">
        <f>COUNTIF('MATRIZ RIESGOS'!$G$60:$G$64,'INFORME RIESGOS.'!M$2)</f>
        <v>3</v>
      </c>
      <c r="N17" s="55">
        <f>COUNTIF('MATRIZ RIESGOS'!$G$60:$G$64,'INFORME RIESGOS.'!N$2)</f>
        <v>0</v>
      </c>
      <c r="O17" s="55">
        <f>COUNTIF('MATRIZ RIESGOS'!$G$60:$G$64,'INFORME RIESGOS.'!O$2)</f>
        <v>0</v>
      </c>
      <c r="P17" s="55">
        <f>COUNTIF('MATRIZ RIESGOS'!$G$60:$G$64,'INFORME RIESGOS.'!P$2)</f>
        <v>0</v>
      </c>
      <c r="Q17" s="55">
        <f>COUNTIF('MATRIZ RIESGOS'!$G$60:$G$64,'INFORME RIESGOS.'!Q$2)</f>
        <v>0</v>
      </c>
      <c r="R17" s="55">
        <f>COUNTIF('MATRIZ RIESGOS'!$G$60:$G$64,'INFORME RIESGOS.'!R$2)</f>
        <v>0</v>
      </c>
      <c r="S17" s="59">
        <f>COUNTIF('MATRIZ RIESGOS'!$G$60:$G$64,'INFORME RIESGOS.'!S$2)</f>
        <v>0</v>
      </c>
      <c r="T17" s="54">
        <f>COUNTIF('MATRIZ RIESGOS'!$N$60:$N$64,'INFORME RIESGOS.'!T$2)</f>
        <v>0</v>
      </c>
      <c r="U17" s="55">
        <f>COUNTIF('MATRIZ RIESGOS'!$N$60:$N$64,'INFORME RIESGOS.'!U$2)</f>
        <v>0</v>
      </c>
      <c r="V17" s="55">
        <f>COUNTIF('MATRIZ RIESGOS'!$N$60:$N$64,'INFORME RIESGOS.'!V$2)</f>
        <v>4</v>
      </c>
      <c r="W17" s="59">
        <f>COUNTIF('MATRIZ RIESGOS'!$N$60:$N$64,'INFORME RIESGOS.'!W$2)</f>
        <v>1</v>
      </c>
      <c r="X17" s="57">
        <f t="shared" si="0"/>
        <v>5</v>
      </c>
    </row>
    <row r="18" spans="1:24" ht="24" customHeight="1" x14ac:dyDescent="0.2">
      <c r="A18" s="54" t="s">
        <v>349</v>
      </c>
      <c r="B18" s="58" t="s">
        <v>350</v>
      </c>
      <c r="C18" s="54">
        <f>COUNTIF('MATRIZ RIESGOS'!$G$67:$G$69,'INFORME RIESGOS.'!C$2)</f>
        <v>0</v>
      </c>
      <c r="D18" s="55">
        <f>COUNTIF('MATRIZ RIESGOS'!$G$67:$G$69,'INFORME RIESGOS.'!D$2)</f>
        <v>0</v>
      </c>
      <c r="E18" s="55">
        <f>COUNTIF('MATRIZ RIESGOS'!$G$67:$G$69,'INFORME RIESGOS.'!E$2)</f>
        <v>0</v>
      </c>
      <c r="F18" s="55">
        <f>COUNTIF('MATRIZ RIESGOS'!$G$67:$G$69,'INFORME RIESGOS.'!F$2)</f>
        <v>0</v>
      </c>
      <c r="G18" s="55">
        <f>COUNTIF('MATRIZ RIESGOS'!$G$67:$G$69,'INFORME RIESGOS.'!G$2)</f>
        <v>1</v>
      </c>
      <c r="H18" s="55">
        <f>COUNTIF('MATRIZ RIESGOS'!$G$67:$G$69,'INFORME RIESGOS.'!H$2)</f>
        <v>0</v>
      </c>
      <c r="I18" s="55">
        <f>COUNTIF('MATRIZ RIESGOS'!$G$67:$G$69,'INFORME RIESGOS.'!I$2)</f>
        <v>0</v>
      </c>
      <c r="J18" s="55">
        <f>COUNTIF('MATRIZ RIESGOS'!$G$67:$G$69,'INFORME RIESGOS.'!J$2)</f>
        <v>0</v>
      </c>
      <c r="K18" s="55">
        <f>COUNTIF('MATRIZ RIESGOS'!$G$67:$G$69,'INFORME RIESGOS.'!K$2)</f>
        <v>0</v>
      </c>
      <c r="L18" s="55">
        <f>COUNTIF('MATRIZ RIESGOS'!$G$67:$G$69,'INFORME RIESGOS.'!L$2)</f>
        <v>0</v>
      </c>
      <c r="M18" s="55">
        <f>COUNTIF('MATRIZ RIESGOS'!$G$67:$G$69,'INFORME RIESGOS.'!M$2)</f>
        <v>1</v>
      </c>
      <c r="N18" s="55">
        <f>COUNTIF('MATRIZ RIESGOS'!$G$67:$G$69,'INFORME RIESGOS.'!N$2)</f>
        <v>1</v>
      </c>
      <c r="O18" s="55">
        <f>COUNTIF('MATRIZ RIESGOS'!$G$67:$G$69,'INFORME RIESGOS.'!O$2)</f>
        <v>0</v>
      </c>
      <c r="P18" s="55">
        <f>COUNTIF('MATRIZ RIESGOS'!$G$67:$G$69,'INFORME RIESGOS.'!P$2)</f>
        <v>0</v>
      </c>
      <c r="Q18" s="55">
        <f>COUNTIF('MATRIZ RIESGOS'!$G$67:$G$69,'INFORME RIESGOS.'!Q$2)</f>
        <v>0</v>
      </c>
      <c r="R18" s="55">
        <f>COUNTIF('MATRIZ RIESGOS'!$G$67:$G$69,'INFORME RIESGOS.'!R$2)</f>
        <v>0</v>
      </c>
      <c r="S18" s="59">
        <f>COUNTIF('MATRIZ RIESGOS'!$G$67:$G$69,'INFORME RIESGOS.'!S$2)</f>
        <v>0</v>
      </c>
      <c r="T18" s="54">
        <f>COUNTIF('MATRIZ RIESGOS'!$N$67:$N$69,'INFORME RIESGOS.'!T$2)</f>
        <v>0</v>
      </c>
      <c r="U18" s="55">
        <f>COUNTIF('MATRIZ RIESGOS'!$N$67:$N$69,'INFORME RIESGOS.'!U$2)</f>
        <v>0</v>
      </c>
      <c r="V18" s="55">
        <f>COUNTIF('MATRIZ RIESGOS'!$N$67:$N$69,'INFORME RIESGOS.'!V$2)</f>
        <v>3</v>
      </c>
      <c r="W18" s="59">
        <f>COUNTIF('MATRIZ RIESGOS'!$N$67:$N$69,'INFORME RIESGOS.'!W$2)</f>
        <v>0</v>
      </c>
      <c r="X18" s="57">
        <f t="shared" si="0"/>
        <v>3</v>
      </c>
    </row>
    <row r="19" spans="1:24" ht="21" customHeight="1" x14ac:dyDescent="0.2">
      <c r="A19" s="54" t="s">
        <v>351</v>
      </c>
      <c r="B19" s="58" t="s">
        <v>352</v>
      </c>
      <c r="C19" s="54">
        <f>COUNTIF('MATRIZ RIESGOS'!$G$76:$G$79,'INFORME RIESGOS.'!C$2)</f>
        <v>0</v>
      </c>
      <c r="D19" s="55">
        <f>COUNTIF('MATRIZ RIESGOS'!$G$76:$G$79,'INFORME RIESGOS.'!D$2)</f>
        <v>0</v>
      </c>
      <c r="E19" s="55">
        <f>COUNTIF('MATRIZ RIESGOS'!$G$76:$G$79,'INFORME RIESGOS.'!E$2)</f>
        <v>0</v>
      </c>
      <c r="F19" s="55">
        <f>COUNTIF('MATRIZ RIESGOS'!$G$76:$G$79,'INFORME RIESGOS.'!F$2)</f>
        <v>0</v>
      </c>
      <c r="G19" s="55">
        <f>COUNTIF('MATRIZ RIESGOS'!$G$76:$G$79,'INFORME RIESGOS.'!G$2)</f>
        <v>2</v>
      </c>
      <c r="H19" s="55">
        <f>COUNTIF('MATRIZ RIESGOS'!$G$76:$G$79,'INFORME RIESGOS.'!H$2)</f>
        <v>0</v>
      </c>
      <c r="I19" s="55">
        <f>COUNTIF('MATRIZ RIESGOS'!$G$76:$G$79,'INFORME RIESGOS.'!I$2)</f>
        <v>0</v>
      </c>
      <c r="J19" s="55">
        <f>COUNTIF('MATRIZ RIESGOS'!$G$76:$G$79,'INFORME RIESGOS.'!J$2)</f>
        <v>0</v>
      </c>
      <c r="K19" s="55">
        <f>COUNTIF('MATRIZ RIESGOS'!$G$76:$G$79,'INFORME RIESGOS.'!K$2)</f>
        <v>0</v>
      </c>
      <c r="L19" s="55">
        <f>COUNTIF('MATRIZ RIESGOS'!$G$76:$G$79,'INFORME RIESGOS.'!L$2)</f>
        <v>0</v>
      </c>
      <c r="M19" s="55">
        <f>COUNTIF('MATRIZ RIESGOS'!$G$76:$G$79,'INFORME RIESGOS.'!M$2)</f>
        <v>0</v>
      </c>
      <c r="N19" s="55">
        <f>COUNTIF('MATRIZ RIESGOS'!$G$76:$G$79,'INFORME RIESGOS.'!N$2)</f>
        <v>2</v>
      </c>
      <c r="O19" s="55">
        <f>COUNTIF('MATRIZ RIESGOS'!$G$76:$G$79,'INFORME RIESGOS.'!O$2)</f>
        <v>0</v>
      </c>
      <c r="P19" s="55">
        <f>COUNTIF('MATRIZ RIESGOS'!$G$76:$G$79,'INFORME RIESGOS.'!P$2)</f>
        <v>0</v>
      </c>
      <c r="Q19" s="55">
        <f>COUNTIF('MATRIZ RIESGOS'!$G$76:$G$79,'INFORME RIESGOS.'!Q$2)</f>
        <v>0</v>
      </c>
      <c r="R19" s="55">
        <f>COUNTIF('MATRIZ RIESGOS'!$G$76:$G$79,'INFORME RIESGOS.'!R$2)</f>
        <v>0</v>
      </c>
      <c r="S19" s="59">
        <f>COUNTIF('MATRIZ RIESGOS'!$G$76:$G$79,'INFORME RIESGOS.'!S$2)</f>
        <v>0</v>
      </c>
      <c r="T19" s="54">
        <f>COUNTIF('MATRIZ RIESGOS'!$N$76:$N$79,'INFORME RIESGOS.'!T$2)</f>
        <v>0</v>
      </c>
      <c r="U19" s="55">
        <f>COUNTIF('MATRIZ RIESGOS'!$N$76:$N$79,'INFORME RIESGOS.'!U$2)</f>
        <v>0</v>
      </c>
      <c r="V19" s="55">
        <f>COUNTIF('MATRIZ RIESGOS'!$N$76:$N$79,'INFORME RIESGOS.'!V$2)</f>
        <v>4</v>
      </c>
      <c r="W19" s="59">
        <f>COUNTIF('MATRIZ RIESGOS'!$N$76:$N$79,'INFORME RIESGOS.'!W$2)</f>
        <v>0</v>
      </c>
      <c r="X19" s="57">
        <f t="shared" si="0"/>
        <v>4</v>
      </c>
    </row>
    <row r="20" spans="1:24" ht="28.5" customHeight="1" x14ac:dyDescent="0.2">
      <c r="A20" s="54" t="s">
        <v>353</v>
      </c>
      <c r="B20" s="56" t="s">
        <v>354</v>
      </c>
      <c r="C20" s="54">
        <f>COUNTIF('MATRIZ RIESGOS'!$G$80:$G$83,'INFORME RIESGOS.'!C$2)</f>
        <v>0</v>
      </c>
      <c r="D20" s="55">
        <f>COUNTIF('MATRIZ RIESGOS'!$G$80:$G$83,'INFORME RIESGOS.'!D$2)</f>
        <v>0</v>
      </c>
      <c r="E20" s="55">
        <f>COUNTIF('MATRIZ RIESGOS'!$G$80:$G$83,'INFORME RIESGOS.'!E$2)</f>
        <v>0</v>
      </c>
      <c r="F20" s="55">
        <f>COUNTIF('MATRIZ RIESGOS'!$G$80:$G$83,'INFORME RIESGOS.'!F$2)</f>
        <v>0</v>
      </c>
      <c r="G20" s="55">
        <f>COUNTIF('MATRIZ RIESGOS'!$G$80:$G$83,'INFORME RIESGOS.'!G$2)</f>
        <v>1</v>
      </c>
      <c r="H20" s="55">
        <f>COUNTIF('MATRIZ RIESGOS'!$G$80:$G$83,'INFORME RIESGOS.'!H$2)</f>
        <v>0</v>
      </c>
      <c r="I20" s="55">
        <f>COUNTIF('MATRIZ RIESGOS'!$G$80:$G$83,'INFORME RIESGOS.'!I$2)</f>
        <v>0</v>
      </c>
      <c r="J20" s="55">
        <f>COUNTIF('MATRIZ RIESGOS'!$G$80:$G$83,'INFORME RIESGOS.'!J$2)</f>
        <v>2</v>
      </c>
      <c r="K20" s="55">
        <f>COUNTIF('MATRIZ RIESGOS'!$G$80:$G$83,'INFORME RIESGOS.'!K$2)</f>
        <v>0</v>
      </c>
      <c r="L20" s="55">
        <f>COUNTIF('MATRIZ RIESGOS'!$G$80:$G$83,'INFORME RIESGOS.'!L$2)</f>
        <v>0</v>
      </c>
      <c r="M20" s="55">
        <f>COUNTIF('MATRIZ RIESGOS'!$G$80:$G$83,'INFORME RIESGOS.'!M$2)</f>
        <v>1</v>
      </c>
      <c r="N20" s="55">
        <f>COUNTIF('MATRIZ RIESGOS'!$G$80:$G$83,'INFORME RIESGOS.'!N$2)</f>
        <v>0</v>
      </c>
      <c r="O20" s="55">
        <f>COUNTIF('MATRIZ RIESGOS'!$G$80:$G$83,'INFORME RIESGOS.'!O$2)</f>
        <v>0</v>
      </c>
      <c r="P20" s="55">
        <f>COUNTIF('MATRIZ RIESGOS'!$G$80:$G$83,'INFORME RIESGOS.'!P$2)</f>
        <v>0</v>
      </c>
      <c r="Q20" s="55">
        <f>COUNTIF('MATRIZ RIESGOS'!$G$80:$G$83,'INFORME RIESGOS.'!Q$2)</f>
        <v>0</v>
      </c>
      <c r="R20" s="55">
        <f>COUNTIF('MATRIZ RIESGOS'!$G$80:$G$83,'INFORME RIESGOS.'!R$2)</f>
        <v>0</v>
      </c>
      <c r="S20" s="59">
        <f>COUNTIF('MATRIZ RIESGOS'!$G$80:$G$83,'INFORME RIESGOS.'!S$2)</f>
        <v>0</v>
      </c>
      <c r="T20" s="54">
        <f>COUNTIF('MATRIZ RIESGOS'!$N$80:$N$83,'INFORME RIESGOS.'!T$2)</f>
        <v>0</v>
      </c>
      <c r="U20" s="55">
        <f>COUNTIF('MATRIZ RIESGOS'!$N$80:$N$83,'INFORME RIESGOS.'!U$2)</f>
        <v>0</v>
      </c>
      <c r="V20" s="55">
        <f>COUNTIF('MATRIZ RIESGOS'!$N$80:$N$83,'INFORME RIESGOS.'!V$2)</f>
        <v>3</v>
      </c>
      <c r="W20" s="59">
        <f>COUNTIF('MATRIZ RIESGOS'!$N$80:$N$83,'INFORME RIESGOS.'!W$2)</f>
        <v>1</v>
      </c>
      <c r="X20" s="57">
        <f t="shared" si="0"/>
        <v>4</v>
      </c>
    </row>
    <row r="21" spans="1:24" ht="21" customHeight="1" thickBot="1" x14ac:dyDescent="0.3">
      <c r="A21" s="274" t="s">
        <v>355</v>
      </c>
      <c r="B21" s="275"/>
      <c r="C21" s="62">
        <f t="shared" ref="C21:X21" si="1">SUM(C3:C20)</f>
        <v>0</v>
      </c>
      <c r="D21" s="60">
        <f t="shared" si="1"/>
        <v>0</v>
      </c>
      <c r="E21" s="60">
        <f t="shared" si="1"/>
        <v>0</v>
      </c>
      <c r="F21" s="60">
        <f t="shared" si="1"/>
        <v>0</v>
      </c>
      <c r="G21" s="60">
        <f t="shared" si="1"/>
        <v>27</v>
      </c>
      <c r="H21" s="60">
        <f t="shared" si="1"/>
        <v>0</v>
      </c>
      <c r="I21" s="60">
        <f t="shared" si="1"/>
        <v>0</v>
      </c>
      <c r="J21" s="60">
        <f t="shared" si="1"/>
        <v>18</v>
      </c>
      <c r="K21" s="60">
        <f t="shared" si="1"/>
        <v>3</v>
      </c>
      <c r="L21" s="60">
        <f t="shared" si="1"/>
        <v>1</v>
      </c>
      <c r="M21" s="60">
        <f t="shared" si="1"/>
        <v>6</v>
      </c>
      <c r="N21" s="60">
        <f t="shared" si="1"/>
        <v>19</v>
      </c>
      <c r="O21" s="60">
        <f t="shared" si="1"/>
        <v>0</v>
      </c>
      <c r="P21" s="60">
        <f t="shared" si="1"/>
        <v>0</v>
      </c>
      <c r="Q21" s="60">
        <f t="shared" si="1"/>
        <v>0</v>
      </c>
      <c r="R21" s="60">
        <f t="shared" si="1"/>
        <v>1</v>
      </c>
      <c r="S21" s="61">
        <f t="shared" si="1"/>
        <v>3</v>
      </c>
      <c r="T21" s="62">
        <f t="shared" si="1"/>
        <v>0</v>
      </c>
      <c r="U21" s="60">
        <f t="shared" si="1"/>
        <v>4</v>
      </c>
      <c r="V21" s="60">
        <f t="shared" si="1"/>
        <v>69</v>
      </c>
      <c r="W21" s="61">
        <f t="shared" si="1"/>
        <v>5</v>
      </c>
      <c r="X21" s="133">
        <f t="shared" si="1"/>
        <v>78</v>
      </c>
    </row>
    <row r="25" spans="1:24" x14ac:dyDescent="0.2">
      <c r="K25" s="121"/>
      <c r="L25" s="121"/>
    </row>
    <row r="26" spans="1:24" ht="24" customHeight="1" x14ac:dyDescent="0.2">
      <c r="A26" s="300" t="s">
        <v>57</v>
      </c>
      <c r="B26" s="301"/>
      <c r="C26" s="301"/>
      <c r="D26" s="301"/>
      <c r="E26" s="301"/>
      <c r="F26" s="301"/>
      <c r="G26" s="301"/>
      <c r="H26" s="301"/>
      <c r="I26" s="301"/>
      <c r="J26" s="301"/>
      <c r="K26" s="301"/>
      <c r="L26" s="122"/>
    </row>
    <row r="27" spans="1:24" ht="39" customHeight="1" x14ac:dyDescent="0.2">
      <c r="A27" s="63" t="s">
        <v>115</v>
      </c>
      <c r="B27" s="64"/>
      <c r="C27" s="276" t="s">
        <v>116</v>
      </c>
      <c r="D27" s="276"/>
      <c r="E27" s="276"/>
      <c r="F27" s="120" t="s">
        <v>117</v>
      </c>
      <c r="G27" s="120" t="s">
        <v>303</v>
      </c>
      <c r="H27" s="120" t="s">
        <v>356</v>
      </c>
      <c r="I27" s="120" t="s">
        <v>357</v>
      </c>
      <c r="J27" s="120" t="s">
        <v>940</v>
      </c>
      <c r="K27" s="120" t="s">
        <v>941</v>
      </c>
      <c r="L27" s="122"/>
    </row>
    <row r="28" spans="1:24" ht="131.25" customHeight="1" x14ac:dyDescent="0.2">
      <c r="A28" s="65" t="s">
        <v>118</v>
      </c>
      <c r="B28" s="65"/>
      <c r="C28" s="277" t="s">
        <v>119</v>
      </c>
      <c r="D28" s="277"/>
      <c r="E28" s="277"/>
      <c r="F28" s="66" t="s">
        <v>120</v>
      </c>
      <c r="G28" s="67">
        <f>COUNTIFS('MATRIZ RIESGOS'!$G$6:$G$83,'INFORME RIESGOS.'!G$27,'MATRIZ RIESGOS'!$N$6:$N$83,"BAJA")</f>
        <v>0</v>
      </c>
      <c r="H28" s="67">
        <f>COUNTIFS('MATRIZ RIESGOS'!$N$6:$N$26,"BAJA")</f>
        <v>0</v>
      </c>
      <c r="I28" s="67">
        <f>COUNTIFS('MATRIZ RIESGOS'!$N$27:$N$44,"BAJA")</f>
        <v>0</v>
      </c>
      <c r="J28" s="67">
        <f>COUNTIFS('MATRIZ RIESGOS'!$N$45:$N$79,"BAJA")</f>
        <v>0</v>
      </c>
      <c r="K28" s="67">
        <f>COUNTIFS('MATRIZ RIESGOS'!$N$80:$N$83,"BAJA")</f>
        <v>0</v>
      </c>
      <c r="L28" s="123"/>
    </row>
    <row r="29" spans="1:24" ht="149.25" customHeight="1" x14ac:dyDescent="0.2">
      <c r="A29" s="65" t="s">
        <v>121</v>
      </c>
      <c r="B29" s="65"/>
      <c r="C29" s="278" t="s">
        <v>122</v>
      </c>
      <c r="D29" s="278"/>
      <c r="E29" s="278"/>
      <c r="F29" s="66" t="s">
        <v>123</v>
      </c>
      <c r="G29" s="67">
        <f>COUNTIFS('MATRIZ RIESGOS'!$G$6:$G$83,'INFORME RIESGOS.'!G$27,'MATRIZ RIESGOS'!$N$6:$N$83,"MODERADA")</f>
        <v>0</v>
      </c>
      <c r="H29" s="67">
        <f>COUNTIFS('MATRIZ RIESGOS'!$N$6:$N$26,"MODERADA")</f>
        <v>3</v>
      </c>
      <c r="I29" s="67">
        <f>COUNTIFS('MATRIZ RIESGOS'!$N$27:$N$44,"MODERADA")</f>
        <v>1</v>
      </c>
      <c r="J29" s="67">
        <f>COUNTIFS('MATRIZ RIESGOS'!$N$45:$N$79,"MODERADA")</f>
        <v>0</v>
      </c>
      <c r="K29" s="67">
        <f>COUNTIFS('MATRIZ RIESGOS'!$N$80:$N$83,"MODERADA")</f>
        <v>0</v>
      </c>
      <c r="L29" s="68"/>
    </row>
    <row r="30" spans="1:24" ht="103.5" customHeight="1" x14ac:dyDescent="0.2">
      <c r="A30" s="65" t="s">
        <v>124</v>
      </c>
      <c r="B30" s="65"/>
      <c r="C30" s="279" t="s">
        <v>125</v>
      </c>
      <c r="D30" s="279"/>
      <c r="E30" s="279"/>
      <c r="F30" s="66" t="s">
        <v>126</v>
      </c>
      <c r="G30" s="67">
        <f>COUNTIFS('MATRIZ RIESGOS'!$G$6:$G$83,'INFORME RIESGOS.'!G$27,'MATRIZ RIESGOS'!$N$6:$N$83,"ALTA")</f>
        <v>26</v>
      </c>
      <c r="H30" s="67">
        <f>COUNTIFS('MATRIZ RIESGOS'!$N$6:$N$26,"ALTA")</f>
        <v>16</v>
      </c>
      <c r="I30" s="67">
        <f>COUNTIFS('MATRIZ RIESGOS'!$N$27:$N$44,"ALTA")</f>
        <v>16</v>
      </c>
      <c r="J30" s="67">
        <f>COUNTIFS('MATRIZ RIESGOS'!$N$45:$N$79,"ALTA")</f>
        <v>34</v>
      </c>
      <c r="K30" s="67">
        <f>COUNTIFS('MATRIZ RIESGOS'!$N$80:$N$83,"ALTA")</f>
        <v>3</v>
      </c>
      <c r="L30" s="68"/>
    </row>
    <row r="31" spans="1:24" ht="162.75" customHeight="1" x14ac:dyDescent="0.2">
      <c r="A31" s="65" t="s">
        <v>127</v>
      </c>
      <c r="B31" s="65"/>
      <c r="C31" s="280" t="s">
        <v>128</v>
      </c>
      <c r="D31" s="280"/>
      <c r="E31" s="280"/>
      <c r="F31" s="66" t="s">
        <v>129</v>
      </c>
      <c r="G31" s="67">
        <f>COUNTIFS('MATRIZ RIESGOS'!$G$6:$G$83,'INFORME RIESGOS.'!G$27,'MATRIZ RIESGOS'!$N$6:$N$83,"EXTREMA")</f>
        <v>1</v>
      </c>
      <c r="H31" s="67">
        <f>COUNTIFS('MATRIZ RIESGOS'!$N$6:$N$26,"EXTREMA")</f>
        <v>2</v>
      </c>
      <c r="I31" s="67">
        <f>COUNTIFS('MATRIZ RIESGOS'!$N$27:$N$44,"EXTREMA")</f>
        <v>1</v>
      </c>
      <c r="J31" s="67">
        <f>COUNTIFS('MATRIZ RIESGOS'!$N$45:$N$79,"EXTREMA")</f>
        <v>1</v>
      </c>
      <c r="K31" s="67">
        <f>COUNTIFS('MATRIZ RIESGOS'!$N$80:$N$83,"EXTREMA")</f>
        <v>1</v>
      </c>
      <c r="L31" s="68"/>
    </row>
    <row r="35" spans="1:22" ht="26.25" x14ac:dyDescent="0.4">
      <c r="A35" s="124" t="s">
        <v>358</v>
      </c>
      <c r="B35" s="125"/>
      <c r="C35" s="125"/>
      <c r="D35" s="125"/>
      <c r="E35" s="125"/>
      <c r="F35" s="125"/>
      <c r="G35" s="125"/>
      <c r="H35" s="125"/>
      <c r="I35" s="125"/>
      <c r="J35" s="125"/>
      <c r="K35" s="126"/>
    </row>
    <row r="36" spans="1:22" ht="26.25" x14ac:dyDescent="0.2">
      <c r="A36" s="281"/>
      <c r="B36" s="282"/>
      <c r="C36" s="127" t="s">
        <v>89</v>
      </c>
      <c r="D36" s="128"/>
      <c r="E36" s="128"/>
      <c r="F36" s="128"/>
      <c r="G36" s="128"/>
      <c r="H36" s="128"/>
      <c r="I36" s="128"/>
      <c r="J36" s="128"/>
      <c r="K36" s="129"/>
    </row>
    <row r="37" spans="1:22" ht="26.25" x14ac:dyDescent="0.2">
      <c r="A37" s="281" t="s">
        <v>90</v>
      </c>
      <c r="B37" s="282"/>
      <c r="C37" s="283" t="s">
        <v>91</v>
      </c>
      <c r="D37" s="283"/>
      <c r="E37" s="284" t="s">
        <v>92</v>
      </c>
      <c r="F37" s="285"/>
      <c r="G37" s="286" t="s">
        <v>93</v>
      </c>
      <c r="H37" s="283"/>
      <c r="I37" s="130" t="s">
        <v>94</v>
      </c>
      <c r="J37" s="286" t="s">
        <v>95</v>
      </c>
      <c r="K37" s="283"/>
    </row>
    <row r="38" spans="1:22" ht="22.5" customHeight="1" x14ac:dyDescent="0.2">
      <c r="A38" s="287" t="s">
        <v>96</v>
      </c>
      <c r="B38" s="287"/>
      <c r="C38" s="288">
        <f>COUNTIFS('MATRIZ RIESGOS'!$K$6:$K$83,5,'MATRIZ RIESGOS'!$L$6:$L$83,1)</f>
        <v>0</v>
      </c>
      <c r="D38" s="289"/>
      <c r="E38" s="290">
        <f>COUNTIFS('MATRIZ RIESGOS'!$K$6:$K$83,5,'MATRIZ RIESGOS'!$L$6:$L$83,2)</f>
        <v>0</v>
      </c>
      <c r="F38" s="291"/>
      <c r="G38" s="292">
        <f>COUNTIFS('MATRIZ RIESGOS'!$K$6:$K$83,5,'MATRIZ RIESGOS'!$L$6:$L$83,3)</f>
        <v>0</v>
      </c>
      <c r="H38" s="293"/>
      <c r="I38" s="131">
        <f>COUNTIFS('MATRIZ RIESGOS'!$K$6:$K$83,5,'MATRIZ RIESGOS'!$L$6:$L$83,4)</f>
        <v>0</v>
      </c>
      <c r="J38" s="292">
        <f>COUNTIFS('MATRIZ RIESGOS'!$K$6:$K$83,5,'MATRIZ RIESGOS'!$L$6:$L$83,5)</f>
        <v>0</v>
      </c>
      <c r="K38" s="293"/>
    </row>
    <row r="39" spans="1:22" ht="21.75" customHeight="1" x14ac:dyDescent="0.2">
      <c r="A39" s="287" t="s">
        <v>102</v>
      </c>
      <c r="B39" s="287"/>
      <c r="C39" s="288">
        <f>COUNTIFS('MATRIZ RIESGOS'!$K$6:$K$83,4,'MATRIZ RIESGOS'!$L$6:$L$83,1)</f>
        <v>0</v>
      </c>
      <c r="D39" s="289"/>
      <c r="E39" s="294">
        <f>COUNTIFS('MATRIZ RIESGOS'!$K$6:$K$83,4,'MATRIZ RIESGOS'!$L$6:$L$83,2)</f>
        <v>2</v>
      </c>
      <c r="F39" s="295"/>
      <c r="G39" s="290">
        <f>COUNTIFS('MATRIZ RIESGOS'!$K$6:$K$83,4,'MATRIZ RIESGOS'!$L$6:$L$83,3)</f>
        <v>0</v>
      </c>
      <c r="H39" s="291"/>
      <c r="I39" s="136">
        <f>COUNTIFS('MATRIZ RIESGOS'!$K$6:$K$83,4,'MATRIZ RIESGOS'!$L$6:$L$83,4)</f>
        <v>1</v>
      </c>
      <c r="J39" s="292">
        <f>COUNTIFS('MATRIZ RIESGOS'!$K$6:$K$83,4,'MATRIZ RIESGOS'!$L$6:$L$83,5)</f>
        <v>0</v>
      </c>
      <c r="K39" s="293"/>
    </row>
    <row r="40" spans="1:22" ht="29.25" customHeight="1" x14ac:dyDescent="0.2">
      <c r="A40" s="287" t="s">
        <v>107</v>
      </c>
      <c r="B40" s="287"/>
      <c r="C40" s="303">
        <f>COUNTIFS('MATRIZ RIESGOS'!$K$6:$K$83,3,'MATRIZ RIESGOS'!$L$6:$L$83,1)</f>
        <v>0</v>
      </c>
      <c r="D40" s="304"/>
      <c r="E40" s="288">
        <f>COUNTIFS('MATRIZ RIESGOS'!$K$6:$K$83,3,'MATRIZ RIESGOS'!$L$6:$L$83,2)</f>
        <v>0</v>
      </c>
      <c r="F40" s="289"/>
      <c r="G40" s="294">
        <f>COUNTIFS('MATRIZ RIESGOS'!$K$6:$K$83,3,'MATRIZ RIESGOS'!$L$6:$L$83,3)</f>
        <v>8</v>
      </c>
      <c r="H40" s="295"/>
      <c r="I40" s="135">
        <f>COUNTIFS('MATRIZ RIESGOS'!$K$6:$K$83,3,'MATRIZ RIESGOS'!$L$6:$L$83,4)</f>
        <v>17</v>
      </c>
      <c r="J40" s="296">
        <f>COUNTIFS('MATRIZ RIESGOS'!$K$6:$K$83,3,'MATRIZ RIESGOS'!$L$6:$L$83,5)</f>
        <v>4</v>
      </c>
      <c r="K40" s="297"/>
    </row>
    <row r="41" spans="1:22" ht="27" customHeight="1" x14ac:dyDescent="0.2">
      <c r="A41" s="287" t="s">
        <v>111</v>
      </c>
      <c r="B41" s="287"/>
      <c r="C41" s="303">
        <f>COUNTIFS('MATRIZ RIESGOS'!$K$6:$K$83,2,'MATRIZ RIESGOS'!$L$6:$L$83,1)</f>
        <v>0</v>
      </c>
      <c r="D41" s="304"/>
      <c r="E41" s="288">
        <f>COUNTIFS('MATRIZ RIESGOS'!$K$6:$K$83,2,'MATRIZ RIESGOS'!$L$6:$L$83,2)</f>
        <v>0</v>
      </c>
      <c r="F41" s="289"/>
      <c r="G41" s="305">
        <f>COUNTIFS('MATRIZ RIESGOS'!$K$6:$K$83,2,'MATRIZ RIESGOS'!$L$6:$L$83,3)</f>
        <v>4</v>
      </c>
      <c r="H41" s="306"/>
      <c r="I41" s="135">
        <f>COUNTIFS('MATRIZ RIESGOS'!$K$6:$K$83,2,'MATRIZ RIESGOS'!$L$6:$L$83,4)</f>
        <v>33</v>
      </c>
      <c r="J41" s="294">
        <f>COUNTIFS('MATRIZ RIESGOS'!$K$6:$K$83,2,'MATRIZ RIESGOS'!$L$6:$L$83,5)</f>
        <v>9</v>
      </c>
      <c r="K41" s="295"/>
    </row>
    <row r="42" spans="1:22" ht="35.25" customHeight="1" x14ac:dyDescent="0.2">
      <c r="A42" s="287" t="s">
        <v>113</v>
      </c>
      <c r="B42" s="287"/>
      <c r="C42" s="303">
        <f>COUNTIFS('MATRIZ RIESGOS'!$K$6:$K$83,1,'MATRIZ RIESGOS'!$L$6:$L$83,1)</f>
        <v>0</v>
      </c>
      <c r="D42" s="304"/>
      <c r="E42" s="303">
        <f>COUNTIFS('MATRIZ RIESGOS'!$K$6:$K$83,1,'MATRIZ RIESGOS'!$L$6:$L$83,2)</f>
        <v>0</v>
      </c>
      <c r="F42" s="304"/>
      <c r="G42" s="303">
        <f>COUNTIFS('MATRIZ RIESGOS'!$K$6:$K$83,1,'MATRIZ RIESGOS'!$L$6:$L$83,3)</f>
        <v>0</v>
      </c>
      <c r="H42" s="304"/>
      <c r="I42" s="132">
        <f>COUNTIFS('MATRIZ RIESGOS'!$K$6:$K$83,1,'MATRIZ RIESGOS'!$L$6:$L$83,4)</f>
        <v>0</v>
      </c>
      <c r="J42" s="288">
        <f>COUNTIFS('MATRIZ RIESGOS'!$K$6:$K$83,1,'MATRIZ RIESGOS'!$L$6:$L$83,5)</f>
        <v>0</v>
      </c>
      <c r="K42" s="289"/>
    </row>
    <row r="43" spans="1:22" ht="19.5" customHeight="1" x14ac:dyDescent="0.2">
      <c r="A43" s="302" t="s">
        <v>942</v>
      </c>
      <c r="B43" s="302"/>
      <c r="C43" s="302"/>
      <c r="D43" s="302"/>
      <c r="E43" s="302"/>
      <c r="F43" s="302"/>
      <c r="G43" s="302"/>
      <c r="H43" s="302"/>
      <c r="I43" s="302"/>
      <c r="J43" s="302"/>
      <c r="K43" s="302"/>
      <c r="L43" s="137"/>
      <c r="M43" s="137"/>
      <c r="N43" s="137"/>
      <c r="O43" s="137"/>
      <c r="P43" s="137"/>
      <c r="Q43" s="137"/>
      <c r="R43" s="137"/>
      <c r="S43" s="137"/>
      <c r="T43" s="137"/>
      <c r="U43" s="137"/>
      <c r="V43" s="137"/>
    </row>
  </sheetData>
  <sheetProtection formatCells="0" formatColumns="0" formatRows="0" insertColumns="0" insertRows="0" insertHyperlinks="0" deleteColumns="0" deleteRows="0"/>
  <mergeCells count="43">
    <mergeCell ref="X1:X2"/>
    <mergeCell ref="A26:K26"/>
    <mergeCell ref="A43:K43"/>
    <mergeCell ref="A42:B42"/>
    <mergeCell ref="C42:D42"/>
    <mergeCell ref="E42:F42"/>
    <mergeCell ref="G42:H42"/>
    <mergeCell ref="J42:K42"/>
    <mergeCell ref="A41:B41"/>
    <mergeCell ref="C41:D41"/>
    <mergeCell ref="E41:F41"/>
    <mergeCell ref="G41:H41"/>
    <mergeCell ref="J41:K41"/>
    <mergeCell ref="A40:B40"/>
    <mergeCell ref="C40:D40"/>
    <mergeCell ref="E40:F40"/>
    <mergeCell ref="G40:H40"/>
    <mergeCell ref="J40:K40"/>
    <mergeCell ref="A39:B39"/>
    <mergeCell ref="C39:D39"/>
    <mergeCell ref="E39:F39"/>
    <mergeCell ref="G39:H39"/>
    <mergeCell ref="J39:K39"/>
    <mergeCell ref="A38:B38"/>
    <mergeCell ref="C38:D38"/>
    <mergeCell ref="E38:F38"/>
    <mergeCell ref="G38:H38"/>
    <mergeCell ref="J38:K38"/>
    <mergeCell ref="A37:B37"/>
    <mergeCell ref="C37:D37"/>
    <mergeCell ref="E37:F37"/>
    <mergeCell ref="G37:H37"/>
    <mergeCell ref="J37:K37"/>
    <mergeCell ref="C28:E28"/>
    <mergeCell ref="C29:E29"/>
    <mergeCell ref="C30:E30"/>
    <mergeCell ref="C31:E31"/>
    <mergeCell ref="A36:B36"/>
    <mergeCell ref="A1:B1"/>
    <mergeCell ref="C1:S1"/>
    <mergeCell ref="T1:W1"/>
    <mergeCell ref="A21:B21"/>
    <mergeCell ref="C27:E27"/>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INSTRUCTIVO MATRIZ RIESGOS</vt:lpstr>
      <vt:lpstr>MATRIZ RIESGOS</vt:lpstr>
      <vt:lpstr>INFORME RIESGOS.</vt:lpstr>
      <vt:lpstr>'INSTRUCTIVO MATRIZ RIESGOS'!Área_de_impresión</vt:lpstr>
      <vt:lpstr>'MATRIZ RIESGOS'!Área_de_impresión</vt:lpstr>
    </vt:vector>
  </TitlesOfParts>
  <Company>CORPONOR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SIGESCOR</dc:creator>
  <cp:lastModifiedBy>Juan Sebastian Monje Saldarriaga</cp:lastModifiedBy>
  <cp:lastPrinted>2018-03-23T23:07:21Z</cp:lastPrinted>
  <dcterms:created xsi:type="dcterms:W3CDTF">2008-09-02T19:20:48Z</dcterms:created>
  <dcterms:modified xsi:type="dcterms:W3CDTF">2019-08-15T15:05:46Z</dcterms:modified>
  <cp:contentStatus/>
</cp:coreProperties>
</file>