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codeName="ThisWorkbook" defaultThemeVersion="123820"/>
  <mc:AlternateContent xmlns:mc="http://schemas.openxmlformats.org/markup-compatibility/2006">
    <mc:Choice Requires="x15">
      <x15ac:absPath xmlns:x15ac="http://schemas.microsoft.com/office/spreadsheetml/2010/11/ac" url="https://canaltrece.sharepoint.com/sites/SeguimientoaPlanesyProyectos/Documentos compartidos/Gestión del Riesgo/2022/I TRIMESTRE/"/>
    </mc:Choice>
  </mc:AlternateContent>
  <xr:revisionPtr revIDLastSave="3" documentId="13_ncr:1_{967D9EE8-6AE0-40E5-AE7A-D9F2CC572CB6}" xr6:coauthVersionLast="47" xr6:coauthVersionMax="47" xr10:uidLastSave="{10EEDC2D-F86C-4973-80EB-39A51B0BB4CD}"/>
  <workbookProtection workbookAlgorithmName="SHA-512" workbookHashValue="nAL/t+qNyd1pS75uDlbl0kSepcmHAD+zqKBQZwTkQA9MOvQghCv9LXZf3Zs7URUBIoPRjIjIYL7z4vw5GjL1Eg==" workbookSaltValue="JiRIQyzbEJQqEKDEIWauIw==" workbookSpinCount="100000" lockStructure="1"/>
  <bookViews>
    <workbookView xWindow="-120" yWindow="-120" windowWidth="20730" windowHeight="11160" xr2:uid="{00000000-000D-0000-FFFF-FFFF00000000}"/>
  </bookViews>
  <sheets>
    <sheet name="Matriz de Riesgos Institucional" sheetId="1" r:id="rId1"/>
    <sheet name="Informe de Riesgos" sheetId="2" r:id="rId2"/>
  </sheets>
  <definedNames>
    <definedName name="_xlnm._FilterDatabase" localSheetId="1" hidden="1">'Informe de Riesgos'!$A$2:$Q$22</definedName>
    <definedName name="_xlnm._FilterDatabase" localSheetId="0" hidden="1">'Matriz de Riesgos Institucional'!$A$6:$AB$6</definedName>
    <definedName name="_xlnm.Print_Area" localSheetId="0">'Matriz de Riesgos Institucional'!$A$1:$AB$153</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26" i="1" l="1"/>
  <c r="U125" i="1"/>
  <c r="N125" i="1"/>
  <c r="N126" i="1"/>
  <c r="J54" i="2"/>
  <c r="I54" i="2"/>
  <c r="G54" i="2"/>
  <c r="E54" i="2"/>
  <c r="C54" i="2"/>
  <c r="J53" i="2"/>
  <c r="I53" i="2"/>
  <c r="G53" i="2"/>
  <c r="E53" i="2"/>
  <c r="C53" i="2"/>
  <c r="J52" i="2"/>
  <c r="I52" i="2"/>
  <c r="G52" i="2"/>
  <c r="E52" i="2"/>
  <c r="C52" i="2"/>
  <c r="J51" i="2"/>
  <c r="I51" i="2"/>
  <c r="G51" i="2"/>
  <c r="E51" i="2"/>
  <c r="C51" i="2"/>
  <c r="J50" i="2"/>
  <c r="I50" i="2"/>
  <c r="G50" i="2"/>
  <c r="E50" i="2"/>
  <c r="C50" i="2"/>
  <c r="U128" i="1"/>
  <c r="U150" i="1"/>
  <c r="U148" i="1"/>
  <c r="U145" i="1"/>
  <c r="U143" i="1"/>
  <c r="U140" i="1"/>
  <c r="U138" i="1"/>
  <c r="U131" i="1"/>
  <c r="U123" i="1"/>
  <c r="U117" i="1"/>
  <c r="U115" i="1"/>
  <c r="U112" i="1"/>
  <c r="U110" i="1"/>
  <c r="U108" i="1"/>
  <c r="U106" i="1"/>
  <c r="U104" i="1"/>
  <c r="U153" i="1"/>
  <c r="U152" i="1"/>
  <c r="U147" i="1"/>
  <c r="U146" i="1"/>
  <c r="U142" i="1"/>
  <c r="U137" i="1"/>
  <c r="U136" i="1"/>
  <c r="U135" i="1"/>
  <c r="U134" i="1"/>
  <c r="U133" i="1"/>
  <c r="U127" i="1"/>
  <c r="U122" i="1"/>
  <c r="U121" i="1"/>
  <c r="U120" i="1"/>
  <c r="U119" i="1"/>
  <c r="U114" i="1"/>
  <c r="U103" i="1"/>
  <c r="U102" i="1"/>
  <c r="U101" i="1"/>
  <c r="U100" i="1"/>
  <c r="U99" i="1"/>
  <c r="U98" i="1"/>
  <c r="U95" i="1"/>
  <c r="U94" i="1"/>
  <c r="U91" i="1"/>
  <c r="U88" i="1"/>
  <c r="U87" i="1"/>
  <c r="U85" i="1"/>
  <c r="U83" i="1"/>
  <c r="U81" i="1"/>
  <c r="U80" i="1"/>
  <c r="U78" i="1"/>
  <c r="U74" i="1"/>
  <c r="U69" i="1"/>
  <c r="U67" i="1"/>
  <c r="U65" i="1"/>
  <c r="U63" i="1"/>
  <c r="U61" i="1"/>
  <c r="U58" i="1"/>
  <c r="U55" i="1"/>
  <c r="U53" i="1"/>
  <c r="U50" i="1"/>
  <c r="U48" i="1"/>
  <c r="U46" i="1"/>
  <c r="U43" i="1"/>
  <c r="U42" i="1"/>
  <c r="U36" i="1"/>
  <c r="U35" i="1"/>
  <c r="U34" i="1"/>
  <c r="U33" i="1"/>
  <c r="U32" i="1"/>
  <c r="U30" i="1"/>
  <c r="U28" i="1"/>
  <c r="U26" i="1"/>
  <c r="U25" i="1"/>
  <c r="U24" i="1"/>
  <c r="U23" i="1"/>
  <c r="U22" i="1"/>
  <c r="U21" i="1"/>
  <c r="U19" i="1"/>
  <c r="U18" i="1"/>
  <c r="U17" i="1"/>
  <c r="U16" i="1"/>
  <c r="U15" i="1"/>
  <c r="U13" i="1"/>
  <c r="U12" i="1"/>
  <c r="U10" i="1"/>
  <c r="U7" i="1"/>
  <c r="P6" i="2"/>
  <c r="O6" i="2"/>
  <c r="N6" i="2"/>
  <c r="M6" i="2"/>
  <c r="N153" i="1"/>
  <c r="K31" i="2"/>
  <c r="N152" i="1"/>
  <c r="N150" i="1"/>
  <c r="N148" i="1"/>
  <c r="K29" i="2"/>
  <c r="K32" i="2"/>
  <c r="N147" i="1"/>
  <c r="N146" i="1"/>
  <c r="N145" i="1"/>
  <c r="N143" i="1"/>
  <c r="N142" i="1"/>
  <c r="N140" i="1"/>
  <c r="N138" i="1"/>
  <c r="N136" i="1"/>
  <c r="M20" i="2"/>
  <c r="N137" i="1"/>
  <c r="N135" i="1"/>
  <c r="N134" i="1"/>
  <c r="N133" i="1"/>
  <c r="N131" i="1"/>
  <c r="N128" i="1"/>
  <c r="N18" i="2"/>
  <c r="N127" i="1"/>
  <c r="N123" i="1"/>
  <c r="M17" i="2"/>
  <c r="N122" i="1"/>
  <c r="N121" i="1"/>
  <c r="N120" i="1"/>
  <c r="N115" i="1"/>
  <c r="N117" i="1"/>
  <c r="N119" i="1"/>
  <c r="N114" i="1"/>
  <c r="N112" i="1"/>
  <c r="N110" i="1"/>
  <c r="N108" i="1"/>
  <c r="N106" i="1"/>
  <c r="N104" i="1"/>
  <c r="N103" i="1"/>
  <c r="N102" i="1"/>
  <c r="N101" i="1"/>
  <c r="O14" i="2"/>
  <c r="N99" i="1"/>
  <c r="N100" i="1"/>
  <c r="N98" i="1"/>
  <c r="N95" i="1"/>
  <c r="N94" i="1"/>
  <c r="N91" i="1"/>
  <c r="N88" i="1"/>
  <c r="N87" i="1"/>
  <c r="N81" i="1"/>
  <c r="N83" i="1"/>
  <c r="N85" i="1"/>
  <c r="N80" i="1"/>
  <c r="N78" i="1"/>
  <c r="N74" i="1"/>
  <c r="N69" i="1"/>
  <c r="N67" i="1"/>
  <c r="N65" i="1"/>
  <c r="N63" i="1"/>
  <c r="N61" i="1"/>
  <c r="N58" i="1"/>
  <c r="N50" i="1"/>
  <c r="P10" i="2"/>
  <c r="N53" i="1"/>
  <c r="N55" i="1"/>
  <c r="N48" i="1"/>
  <c r="N43" i="1"/>
  <c r="N46" i="1"/>
  <c r="N42" i="1"/>
  <c r="N36" i="1"/>
  <c r="N35" i="1"/>
  <c r="N34" i="1"/>
  <c r="N33" i="1"/>
  <c r="N32" i="1"/>
  <c r="N25" i="1"/>
  <c r="N24" i="1"/>
  <c r="N23" i="1"/>
  <c r="N22" i="1"/>
  <c r="N17" i="1"/>
  <c r="N18" i="1"/>
  <c r="N21" i="1"/>
  <c r="N16" i="1"/>
  <c r="P4" i="2"/>
  <c r="N15" i="1"/>
  <c r="N13" i="1"/>
  <c r="N12" i="1"/>
  <c r="N10" i="1"/>
  <c r="N7" i="1"/>
  <c r="I41" i="2"/>
  <c r="J43" i="2"/>
  <c r="J42" i="2"/>
  <c r="J41" i="2"/>
  <c r="J40" i="2"/>
  <c r="J39" i="2"/>
  <c r="I43" i="2"/>
  <c r="I42" i="2"/>
  <c r="I40" i="2"/>
  <c r="I39" i="2"/>
  <c r="G43" i="2"/>
  <c r="G42" i="2"/>
  <c r="G41" i="2"/>
  <c r="G40" i="2"/>
  <c r="G39" i="2"/>
  <c r="E43" i="2"/>
  <c r="E42" i="2"/>
  <c r="E41" i="2"/>
  <c r="E40" i="2"/>
  <c r="E39" i="2"/>
  <c r="C43" i="2"/>
  <c r="C42" i="2"/>
  <c r="C41" i="2"/>
  <c r="C40" i="2"/>
  <c r="C39" i="2"/>
  <c r="D21" i="2"/>
  <c r="E21" i="2"/>
  <c r="F21" i="2"/>
  <c r="G21" i="2"/>
  <c r="H21" i="2"/>
  <c r="I21" i="2"/>
  <c r="J21" i="2"/>
  <c r="K21" i="2"/>
  <c r="L21" i="2"/>
  <c r="C21" i="2"/>
  <c r="D20" i="2"/>
  <c r="E20" i="2"/>
  <c r="F20" i="2"/>
  <c r="G20" i="2"/>
  <c r="H20" i="2"/>
  <c r="I20" i="2"/>
  <c r="J20" i="2"/>
  <c r="K20" i="2"/>
  <c r="L20" i="2"/>
  <c r="C20" i="2"/>
  <c r="D19" i="2"/>
  <c r="E19" i="2"/>
  <c r="F19" i="2"/>
  <c r="G19" i="2"/>
  <c r="H19" i="2"/>
  <c r="I19" i="2"/>
  <c r="J19" i="2"/>
  <c r="K19" i="2"/>
  <c r="L19" i="2"/>
  <c r="C19" i="2"/>
  <c r="D18" i="2"/>
  <c r="E18" i="2"/>
  <c r="F18" i="2"/>
  <c r="G18" i="2"/>
  <c r="H18" i="2"/>
  <c r="I18" i="2"/>
  <c r="J18" i="2"/>
  <c r="K18" i="2"/>
  <c r="L18" i="2"/>
  <c r="C18" i="2"/>
  <c r="D17" i="2"/>
  <c r="E17" i="2"/>
  <c r="F17" i="2"/>
  <c r="G17" i="2"/>
  <c r="H17" i="2"/>
  <c r="I17" i="2"/>
  <c r="J17" i="2"/>
  <c r="K17" i="2"/>
  <c r="L17" i="2"/>
  <c r="C17" i="2"/>
  <c r="D16" i="2"/>
  <c r="E16" i="2"/>
  <c r="F16" i="2"/>
  <c r="G16" i="2"/>
  <c r="H16" i="2"/>
  <c r="I16" i="2"/>
  <c r="J16" i="2"/>
  <c r="K16" i="2"/>
  <c r="L16" i="2"/>
  <c r="C16" i="2"/>
  <c r="D15" i="2"/>
  <c r="E15" i="2"/>
  <c r="F15" i="2"/>
  <c r="G15" i="2"/>
  <c r="H15" i="2"/>
  <c r="I15" i="2"/>
  <c r="J15" i="2"/>
  <c r="K15" i="2"/>
  <c r="L15" i="2"/>
  <c r="C15" i="2"/>
  <c r="D14" i="2"/>
  <c r="E14" i="2"/>
  <c r="F14" i="2"/>
  <c r="G14" i="2"/>
  <c r="H14" i="2"/>
  <c r="I14" i="2"/>
  <c r="J14" i="2"/>
  <c r="K14" i="2"/>
  <c r="L14" i="2"/>
  <c r="C14" i="2"/>
  <c r="D13" i="2"/>
  <c r="E13" i="2"/>
  <c r="F13" i="2"/>
  <c r="G13" i="2"/>
  <c r="H13" i="2"/>
  <c r="I13" i="2"/>
  <c r="J13" i="2"/>
  <c r="K13" i="2"/>
  <c r="L13" i="2"/>
  <c r="C13" i="2"/>
  <c r="D12" i="2"/>
  <c r="E12" i="2"/>
  <c r="F12" i="2"/>
  <c r="G12" i="2"/>
  <c r="H12" i="2"/>
  <c r="I12" i="2"/>
  <c r="J12" i="2"/>
  <c r="K12" i="2"/>
  <c r="L12" i="2"/>
  <c r="C12" i="2"/>
  <c r="D11" i="2"/>
  <c r="E11" i="2"/>
  <c r="F11" i="2"/>
  <c r="G11" i="2"/>
  <c r="H11" i="2"/>
  <c r="I11" i="2"/>
  <c r="J11" i="2"/>
  <c r="K11" i="2"/>
  <c r="L11" i="2"/>
  <c r="C11" i="2"/>
  <c r="D10" i="2"/>
  <c r="E10" i="2"/>
  <c r="F10" i="2"/>
  <c r="G10" i="2"/>
  <c r="H10" i="2"/>
  <c r="I10" i="2"/>
  <c r="J10" i="2"/>
  <c r="K10" i="2"/>
  <c r="L10" i="2"/>
  <c r="C10" i="2"/>
  <c r="D9" i="2"/>
  <c r="E9" i="2"/>
  <c r="F9" i="2"/>
  <c r="G9" i="2"/>
  <c r="H9" i="2"/>
  <c r="I9" i="2"/>
  <c r="J9" i="2"/>
  <c r="K9" i="2"/>
  <c r="L9" i="2"/>
  <c r="C9" i="2"/>
  <c r="D8" i="2"/>
  <c r="E8" i="2"/>
  <c r="F8" i="2"/>
  <c r="G8" i="2"/>
  <c r="H8" i="2"/>
  <c r="I8" i="2"/>
  <c r="J8" i="2"/>
  <c r="K8" i="2"/>
  <c r="L8" i="2"/>
  <c r="C8" i="2"/>
  <c r="D7" i="2"/>
  <c r="E7" i="2"/>
  <c r="F7" i="2"/>
  <c r="G7" i="2"/>
  <c r="H7" i="2"/>
  <c r="I7" i="2"/>
  <c r="J7" i="2"/>
  <c r="K7" i="2"/>
  <c r="L7" i="2"/>
  <c r="C7" i="2"/>
  <c r="D6" i="2"/>
  <c r="E6" i="2"/>
  <c r="F6" i="2"/>
  <c r="G6" i="2"/>
  <c r="H6" i="2"/>
  <c r="I6" i="2"/>
  <c r="J6" i="2"/>
  <c r="K6" i="2"/>
  <c r="L6" i="2"/>
  <c r="C6" i="2"/>
  <c r="D5" i="2"/>
  <c r="E5" i="2"/>
  <c r="F5" i="2"/>
  <c r="G5" i="2"/>
  <c r="H5" i="2"/>
  <c r="I5" i="2"/>
  <c r="J5" i="2"/>
  <c r="K5" i="2"/>
  <c r="L5" i="2"/>
  <c r="C5" i="2"/>
  <c r="D4" i="2"/>
  <c r="E4" i="2"/>
  <c r="F4" i="2"/>
  <c r="F3" i="2"/>
  <c r="G4" i="2"/>
  <c r="G3" i="2"/>
  <c r="H4" i="2"/>
  <c r="I4" i="2"/>
  <c r="J4" i="2"/>
  <c r="K4" i="2"/>
  <c r="L4" i="2"/>
  <c r="C4" i="2"/>
  <c r="D3" i="2"/>
  <c r="E3" i="2"/>
  <c r="H3" i="2"/>
  <c r="H22" i="2"/>
  <c r="I3" i="2"/>
  <c r="J3" i="2"/>
  <c r="K3" i="2"/>
  <c r="K22" i="2"/>
  <c r="L3" i="2"/>
  <c r="L22" i="2"/>
  <c r="C3" i="2"/>
  <c r="G32" i="2"/>
  <c r="I31" i="2"/>
  <c r="N11" i="2"/>
  <c r="N14" i="2"/>
  <c r="N17" i="2"/>
  <c r="P18" i="2"/>
  <c r="N21" i="2"/>
  <c r="O20" i="2"/>
  <c r="P16" i="2"/>
  <c r="P9" i="2"/>
  <c r="N4" i="2"/>
  <c r="N3" i="2"/>
  <c r="O19" i="2"/>
  <c r="O17" i="2"/>
  <c r="P17" i="2"/>
  <c r="O11" i="2"/>
  <c r="I29" i="2"/>
  <c r="P15" i="2"/>
  <c r="O3" i="2"/>
  <c r="O21" i="2"/>
  <c r="J29" i="2"/>
  <c r="J30" i="2"/>
  <c r="M21" i="2"/>
  <c r="F22" i="2"/>
  <c r="D22" i="2"/>
  <c r="J22" i="2"/>
  <c r="Q6" i="2"/>
  <c r="O9" i="2"/>
  <c r="P3" i="2"/>
  <c r="I32" i="2"/>
  <c r="J31" i="2"/>
  <c r="M19" i="2"/>
  <c r="G22" i="2"/>
  <c r="N7" i="2"/>
  <c r="P11" i="2"/>
  <c r="N12" i="2"/>
  <c r="O16" i="2"/>
  <c r="N5" i="2"/>
  <c r="M12" i="2"/>
  <c r="O15" i="2"/>
  <c r="M16" i="2"/>
  <c r="E22" i="2"/>
  <c r="C22" i="2"/>
  <c r="I22" i="2"/>
  <c r="Q17" i="2"/>
  <c r="M8" i="2"/>
  <c r="K30" i="2"/>
  <c r="P8" i="2"/>
  <c r="P14" i="2"/>
  <c r="P7" i="2"/>
  <c r="N13" i="2"/>
  <c r="M3" i="2"/>
  <c r="M7" i="2"/>
  <c r="M11" i="2"/>
  <c r="G29" i="2"/>
  <c r="P21" i="2"/>
  <c r="Q21" i="2"/>
  <c r="O10" i="2"/>
  <c r="P12" i="2"/>
  <c r="H31" i="2"/>
  <c r="O7" i="2"/>
  <c r="N20" i="2"/>
  <c r="N16" i="2"/>
  <c r="Q16" i="2"/>
  <c r="N9" i="2"/>
  <c r="H32" i="2"/>
  <c r="G30" i="2"/>
  <c r="I30" i="2"/>
  <c r="O8" i="2"/>
  <c r="P13" i="2"/>
  <c r="O12" i="2"/>
  <c r="P19" i="2"/>
  <c r="O4" i="2"/>
  <c r="O5" i="2"/>
  <c r="P20" i="2"/>
  <c r="J32" i="2"/>
  <c r="N19" i="2"/>
  <c r="Q19" i="2"/>
  <c r="O18" i="2"/>
  <c r="N15" i="2"/>
  <c r="N8" i="2"/>
  <c r="M4" i="2"/>
  <c r="Q4" i="2"/>
  <c r="M15" i="2"/>
  <c r="M18" i="2"/>
  <c r="Q18" i="2"/>
  <c r="N10" i="2"/>
  <c r="M5" i="2"/>
  <c r="M9" i="2"/>
  <c r="H29" i="2"/>
  <c r="G31" i="2"/>
  <c r="H30" i="2"/>
  <c r="M10" i="2"/>
  <c r="M14" i="2"/>
  <c r="Q14" i="2"/>
  <c r="M13" i="2"/>
  <c r="P5" i="2"/>
  <c r="P22" i="2"/>
  <c r="O13" i="2"/>
  <c r="O22" i="2"/>
  <c r="N22" i="2"/>
  <c r="Q11" i="2"/>
  <c r="Q20" i="2"/>
  <c r="Q7" i="2"/>
  <c r="Q13" i="2"/>
  <c r="Q12" i="2"/>
  <c r="Q10" i="2"/>
  <c r="Q9" i="2"/>
  <c r="Q15" i="2"/>
  <c r="M22" i="2"/>
  <c r="Q3" i="2"/>
  <c r="Q5" i="2"/>
  <c r="Q8" i="2"/>
  <c r="Q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tc={C9A7454D-8CB4-4AE5-8983-F6B27E330D30}</author>
  </authors>
  <commentList>
    <comment ref="D114" authorId="0" shapeId="0" xr:uid="{C9A7454D-8CB4-4AE5-8983-F6B27E330D3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que este riesgo se traslade al proceso de TI y los usuarios que hacen uso de la herramienta tengan la obligación de informar sobre los errores que se puedan presentar.</t>
      </text>
    </comment>
  </commentList>
</comments>
</file>

<file path=xl/sharedStrings.xml><?xml version="1.0" encoding="utf-8"?>
<sst xmlns="http://schemas.openxmlformats.org/spreadsheetml/2006/main" count="1295" uniqueCount="836">
  <si>
    <t>SISTEMA INTEGRADO DE GESTIÓN DE CALIDAD</t>
  </si>
  <si>
    <t>CÓDIGO:</t>
  </si>
  <si>
    <t>ME-MC-F13</t>
  </si>
  <si>
    <t>MEJORA CONTINÚA</t>
  </si>
  <si>
    <t>VERSIÓN:</t>
  </si>
  <si>
    <t>MATRIZ DE RIESGOS INTEGRADA</t>
  </si>
  <si>
    <t>FECHA:</t>
  </si>
  <si>
    <t>Ítem</t>
  </si>
  <si>
    <t>Proceso / Subproceso</t>
  </si>
  <si>
    <t>Dependencia</t>
  </si>
  <si>
    <t>Nombre del Riesgo</t>
  </si>
  <si>
    <t>Tipología del Riesgo</t>
  </si>
  <si>
    <t>Activo de Información</t>
  </si>
  <si>
    <t>Causas</t>
  </si>
  <si>
    <t>Consecuencias</t>
  </si>
  <si>
    <t>R i e s g o In h e re n t e</t>
  </si>
  <si>
    <t>Control Existente</t>
  </si>
  <si>
    <t>R i e s g o R e s i d u a l</t>
  </si>
  <si>
    <t>Opción de manejo</t>
  </si>
  <si>
    <t>Acciones Preventivas</t>
  </si>
  <si>
    <t>Periodo
Seguimiento</t>
  </si>
  <si>
    <t>Fecha de Inicio</t>
  </si>
  <si>
    <t>Fecha de terminación</t>
  </si>
  <si>
    <t>Acción  de contingencia ante posible materialización</t>
  </si>
  <si>
    <t>Ít e m</t>
  </si>
  <si>
    <t>P ro c e s o /
S u b p ro c e s o</t>
  </si>
  <si>
    <t>D e p e n d e n c i a</t>
  </si>
  <si>
    <t>N o m b re d e l R i e s g o</t>
  </si>
  <si>
    <t>C l a s i f i c a c i ó n d e l
R i e s g o</t>
  </si>
  <si>
    <t>A c t i v o d e In f o rm a c i ó n</t>
  </si>
  <si>
    <t>Probabilidad</t>
  </si>
  <si>
    <t>Impacto</t>
  </si>
  <si>
    <t>Nivel</t>
  </si>
  <si>
    <t>Planeación Estratégica</t>
  </si>
  <si>
    <t>Direccionamiento Estratégico</t>
  </si>
  <si>
    <t>Incumplimiento de los objetivos y estrategias institucionales</t>
  </si>
  <si>
    <t>Riesgo Estratégico</t>
  </si>
  <si>
    <t>SharePoint (Seguimiento de Proyectos) &gt; Plan de Acción</t>
  </si>
  <si>
    <t>Ejecución de los objetivos del Plan de Acción por fuera de los tiempos establecidos</t>
  </si>
  <si>
    <t>Tomar decisiones en base a un seguimiento desactualizado</t>
  </si>
  <si>
    <t>2</t>
  </si>
  <si>
    <t>4</t>
  </si>
  <si>
    <t>El Profesional de Planeación solicitara a los líderes de proceso trimestralmente la ejecución de sus planes de acción por medio de e-mail con el fin de realizar el seguimiento correspondiente de acuerdo al autodiagnóstico se verificara que se cumpla con cada uno de los ítems establecidos en el PoA y en caso de verificar que existen inconsistencias en la información presentada se solicitara por e-mail al líder de proceso realizar las correcciones necesarias con el fin de poder cumplir con las metas establecidas. se dejaran evidencias a través de SharePoint, correos electrónicos, actas de reunión internas.</t>
  </si>
  <si>
    <t>Reducir</t>
  </si>
  <si>
    <t>El  líder de Planeación verificara y presentara trimestralmente la información al comité, para que se revisen y aprueben cada uno de los seguimientos al cumplimiento de los objetivos del PoA. Además verificara que la información se encuentre actualizada dentro del repositorio SharePoint de Seguimiento de Proyectos</t>
  </si>
  <si>
    <t>Trimestral</t>
  </si>
  <si>
    <t>Informar sobre la materialización al Comité de Desempeño Institucional y en caso de ser necesario activar la Defensa Jurídica de la Entidad</t>
  </si>
  <si>
    <t>1</t>
  </si>
  <si>
    <t>SharePoint (Seguimiento de Proyectos) &gt; PAAC</t>
  </si>
  <si>
    <t>Peticiones de información por fuera del periodo establecido para entrega de la información referente al PAAC</t>
  </si>
  <si>
    <t>Investigaciones Disciplinarias</t>
  </si>
  <si>
    <t>El Líder de Planeación deberá solicitar la información necesaria en los meses de mayo, agosto y diciembre para revisar y consolidar la información del PAAC y entregar el archivo final al Profesional de Control Interno a finales de los meses mencionados. Se dejaran las evidencias de estos controles bajo SharePoint y se realizara el cargue de la información a la página web de la entidad bajo la sección de Transparencia y Acceso a la Información Pública.</t>
  </si>
  <si>
    <t>La Coordinadora del Grupo de Mejora miento durante la vigencia, oficializa los lineamientos de protección de propiedad intelectual y preservación de la confidencialidad de la información de     la Entidad, a través de la documentación de las políticas de operación y del SIG. En el caso que los lineamientos de operación no sean adoptados por los usuarios, se revisará la estrategia de socialización. Se evidencia su ejecución a través de la documentación en Intranet.</t>
  </si>
  <si>
    <t>Mens ua l</t>
  </si>
  <si>
    <t>Políticas Internas</t>
  </si>
  <si>
    <t>Trabajar en la construcción de políticas internas con información desactualizada</t>
  </si>
  <si>
    <t>Reprocesos</t>
  </si>
  <si>
    <t>El Líder de Planeación deberá realizar una investigación mensual previa a la creación y/o actualización de una política interna, indagando acerca de la normatividad vigente y los requisitos mínimos requeridos por parte del ente de control para generar estratégicas de trabajo y presentarlas al respectivo Comité para su aprobación donde quedara documentado mediante acta interna.</t>
  </si>
  <si>
    <t>Diseño del plan de adquisiciones de bienes y servicios para beneficio de un privado</t>
  </si>
  <si>
    <t>Riesgo de Corrupción</t>
  </si>
  <si>
    <t>Plan Anual de Adquisiciones</t>
  </si>
  <si>
    <t>Incumplimiento del Código de Integridad de la entidad por parte del trabajador</t>
  </si>
  <si>
    <t>Perdida de Imagen Institucional</t>
  </si>
  <si>
    <t>El Líder de Planeación deberá verificar mensualmente que las proyecciones de contratos del PAA concuerden con el objeto y el valor estipulado en los CDP entregados por los líderes y encargados de cada proceso al área de presupuesto. Dejara registro dentro del archivo del SECOP y se reunirá con cada uno de los líderes para verificar las posibles diferencias.</t>
  </si>
  <si>
    <t>Evitar</t>
  </si>
  <si>
    <t>El Líder de Planeación divulgara mensualmente un control de alertas de contratos cuya fecha proyectada para contratación no se cumplió, realizando depuraciones constantes sobre el PAA.</t>
  </si>
  <si>
    <t>Mensual</t>
  </si>
  <si>
    <t>Procedimiento para la elaboración del Plan anual de adquisiciones de bienes y servicios.</t>
  </si>
  <si>
    <t>Falta de Seguimiento en la ejecución presupuestal</t>
  </si>
  <si>
    <t>Detrimento patrimonial</t>
  </si>
  <si>
    <t>El Líder de Planeación deberá informar mensualmente a los comité acerca de las diferencias de los valores contratados y proyectados (CDP) para verificar el por que de los cambios presupuestales y ajustar e informar sobre los contratos comprometidos y por comprometer. Se dejara registro de la actividad mediante acta.</t>
  </si>
  <si>
    <t xml:space="preserve">El Líder de Planeación deberá firmar dar su visto bueno a todos los CDP proyectados para prevenir modificaciones no autorizadas. </t>
  </si>
  <si>
    <t>Incumplimiento a los parámetros establecidos en la Ley 1712 de 2014 y el Decreto 103 de 2015</t>
  </si>
  <si>
    <t>Herramienta ITA de la Procuraduría General de la Nación</t>
  </si>
  <si>
    <t>Falta de solicitud, verificación, control y carga oportuna de la información mínima solicitada en la Ley 1712 de 2014 y el Decreto 103 de 2015  en la página web de la entidad.</t>
  </si>
  <si>
    <t>Retrasos en el cumplimiento anual de la normatividad vigente.</t>
  </si>
  <si>
    <t>El Profesional de Planeación realizara la solicitud de la información mínima requerida en la normatividad de la Ley de Transparencia trimestralmente, a los líderes y/o responsables de la información. Informara al Líder de Planeación sobre las anomalías o información faltante para gestionar con los líderes  la entrega oportuna y realizar la actualización constante del sitio web de la entidad. Esta información se registrara mediante la herramienta ITA diseñada por el equipo de Planeación y se enviara por correo electrónico a todos los involucrados.</t>
  </si>
  <si>
    <t>El Profesional de Planeación realizara una medición trimestral para medir el nivel actual de cumplimiento de la normatividad.</t>
  </si>
  <si>
    <t>Procedimiento para carga de la información de Transparencia a la Página web de la entidad</t>
  </si>
  <si>
    <t>Sostenibilidad del negocio</t>
  </si>
  <si>
    <t>Riesgo Financiero</t>
  </si>
  <si>
    <t>Aplicativo EICE Anteproyecto de presupuesto</t>
  </si>
  <si>
    <t>Revisión y control inadecuado de la información del Anteproyecto de Presupuesto</t>
  </si>
  <si>
    <t>Afectación económica para la operación de la entidad</t>
  </si>
  <si>
    <t>El Líder de Planeación deberá verificar la información entregada por los líderes de la entidad, en aras de solicitar el presupuesto para la vigencia 2021 basados en la proyección de PAA y soportado con el reporte financiero entregado por el Líder de Presupuesto y Contabilidad. Esta labor se realizara una vez al año y se registrara por medio del Formulario Anteproyecto , posterior a la revisión por parte del Líder de Planeación el anteproyecto será presentado a la junta de socios para ser enviada al Ministerio de Hacienda por medio del aplicativo EICE 2021.</t>
  </si>
  <si>
    <t>El Líder de Planeación consolidara y socializara el Formulario Anteproyecto con todas las áreas de la entidad, en aras de identificar posibles errores y afectar el funcionamiento financiero del canal.</t>
  </si>
  <si>
    <t>Anual</t>
  </si>
  <si>
    <t>Información obtenida por parte de los líderes de proceso que sea errónea o falsa</t>
  </si>
  <si>
    <t>Retraso en el Cumplimiento de Metas de la entidad</t>
  </si>
  <si>
    <t>El Líder de Planeación deberá gestionar la recopilación de la información del Anteproyecto de presupuesto con cada uno de los procesos de la entidad y la deberá socializar por medio de los comités una vez al año para identificar posibles falencias en los valores entregados. Se verificara que el personal proyectado este acorde al trabajo realizado en la vigencia actual y dará el visto bueno por medio de actas.</t>
  </si>
  <si>
    <t>Compartir</t>
  </si>
  <si>
    <t>El Líder de Planeación gestionara reuniones con el Líder de Presupuesto con el fin de evaluar la viabilidad financiera de las proyecciones de los procesos con el fin de salvaguardar el presupuesto de la vigencia 2021.</t>
  </si>
  <si>
    <t>Mejora Continua</t>
  </si>
  <si>
    <t>Desactualización y falta de divulgación  de los documentos del sistema de gestión.</t>
  </si>
  <si>
    <t>Repositorio SGC SharePoint</t>
  </si>
  <si>
    <t>Inadecuada gestión en la divulgación de documentos</t>
  </si>
  <si>
    <t>El Profesional de Planeación debe asegurar que cada vez que se realice actualización de un documento que este bajo el control del SGC , este se divulgue internamente a todos los niveles de la entidad, de esta manera se garantizara que los trabajadores usen los documentos vigentes. Deberá realizar el cargue de los mismos al repositorio SGC de SharePoint eliminando la  desactualizada para que se deje de utilizar.</t>
  </si>
  <si>
    <t xml:space="preserve">El Líder de Planeación verificara semanalmente el sistema OsTicket para asegurar que se hayan atendido todas las solicitudes de actualización o creación de documentos, asesorando al personal involucrado para obtener los mejores resultados. </t>
  </si>
  <si>
    <t>Planes de mejora ineficaces.</t>
  </si>
  <si>
    <t>Formato de Registro de Planes de Mejoramiento</t>
  </si>
  <si>
    <t>Falta de conocimiento en la identificación de Planes de Mejora</t>
  </si>
  <si>
    <t>Alteración de la gestión y la mejora continua de la entidad</t>
  </si>
  <si>
    <t>El Profesional de Planeación deberá plantear los planes de mejoramiento anualmente basado en el reporte FURAG de MIPG proponiendo los planes de trabajo necesarios para el diseño de nuevas políticas que se alineen con las directivas presidenciales, mipg y el sistema integrado de gestión de la entidad. Se dejara registro por medio del formato de Plan de Mejoramiento.</t>
  </si>
  <si>
    <t>El Líder de Planeación diseñara el plan de trabajo requerido para la actualización de sus políticas basado en la normatividad vigente y alineándolas con las directiva presidenciales y MIPG.</t>
  </si>
  <si>
    <t>Formato de Plan de Mejoramiento Continuo</t>
  </si>
  <si>
    <t>Gestión Comercial y de Proyectos</t>
  </si>
  <si>
    <t>Realizar contratos en condiciones no favorables para el Canal  en beneficio de un privado</t>
  </si>
  <si>
    <t>Cotizaciones de Proveedores</t>
  </si>
  <si>
    <t>Abuso del poder para realizar acuerdos o negocios con proveedores contratados por la entidad que estén por fuera de los términos de los contratos, desviando los recursos públicos en beneficios de un privado.</t>
  </si>
  <si>
    <t xml:space="preserve">Demandas Judiciales y Sanciones legales.
</t>
  </si>
  <si>
    <t xml:space="preserve">
En el proceso de selección del proveedor que prestará el servicio, se solicitan cotizaciones a los proveedores y se diligencia formato de evaluación de ofertas por parte del supervisor designado, teniendo en cuenta los criterios de selección establecidos previamente y avalados por la líder se supervisión.
Esto se realiza cada vez que se reciba solicitud de servicio de un cliente. La validación es realizada por el apoyo jurídico del área, la líder se supervisión y el comité de contratación.</t>
  </si>
  <si>
    <t>Revisión de la solicitud de la propuestas comerciales recibidas por parte del Supervisor,  enviando las solicitudes de cotización de acuerdo a la base de proveedores del canal y definiendo los criterios de selección previa aprobación del Líder de Supervisión.</t>
  </si>
  <si>
    <t>Esto se realiza cada vez que se genere la solicitud  o proceso de contratación derivada.</t>
  </si>
  <si>
    <t xml:space="preserve">Factura del proveedor no  tramitada por parte del supervisor </t>
  </si>
  <si>
    <t>Sistema ORFEO</t>
  </si>
  <si>
    <t>Falta de conocimiento en los procedimientos del proceso o descuido por parte del supervisor</t>
  </si>
  <si>
    <t>Demandas Judiciales y Sanciones legales.</t>
  </si>
  <si>
    <t>Se realizará seguimiento a la facturas de proveedores por parte del apoyo administrativo del área  encargado de la correspondencia, recibiendo las facturas entregadas al supervisor que corresponda y al finalizar el mes verifica que todas hayan sido tramitadas por medio del sistema ORFEO</t>
  </si>
  <si>
    <t>El supervisor debe gestionar el certificado de supervisión, tramitar firmas y entregarlo a contabilidad.</t>
  </si>
  <si>
    <t>Facturación inoportuna del contrato interadministrativo  de acuerdo a la forma de pago establecida,   afectando el flujo de caja</t>
  </si>
  <si>
    <t>Base de Datos de Facturación de los Clientes</t>
  </si>
  <si>
    <t>Tramite de factura inoportuno por parte del cliente hacia el supervisor</t>
  </si>
  <si>
    <t>Incumplimiento de las clausulas de pago.</t>
  </si>
  <si>
    <t>ALTA</t>
  </si>
  <si>
    <t>Revisión y aprobación mensual por parte de la líder de supervisión de la ejecución cada uno de los contratos interadministrativos encabezado por cada supervisor, generando informes de cumplimiento y presentando los avances a los comités.</t>
  </si>
  <si>
    <t>Revisión mensual por parte de la líder de supervisión a la ejecución de cada uno de los contratos interadministrativos encabezados por cada supervisor.</t>
  </si>
  <si>
    <t>Solicitud del P A C inexistente por parte del cliente</t>
  </si>
  <si>
    <t>Retraso en los pagos a la contratación derivada</t>
  </si>
  <si>
    <t>El apoyo de la facturación del proceso deberá realizar una revisión mensual de la facturación de los contratos y/o convenios interadministrativos, presentando informes de ejecución presupuestal al Líder de Supervisión.</t>
  </si>
  <si>
    <t>Formato de informe de ejecución de proyectos, en donde se incluye la facturación generada.</t>
  </si>
  <si>
    <t>Cotizaciones enviadas a los clientes que no tengan en cuenta la resolución de tarifas ni conserven el margen de utilidad del canal</t>
  </si>
  <si>
    <t>Resoluciones de Tarifas y del Margen de Utilidad del Canal</t>
  </si>
  <si>
    <t>Desconocimiento de la resolución de tarifas y del margen de utilidad del canal</t>
  </si>
  <si>
    <t>Afectación económica para el Canal</t>
  </si>
  <si>
    <t>Revisión mensual del cuadro de control por parte de la líder comercial y de mercadeo suministrado por el apoyo comercial para verificar que toda la información quede dentro de la documentación de la entidad.</t>
  </si>
  <si>
    <t>Revisión de las propuestas comerciales presentadas por parte de la líder comercial y de mercadeo y del área de producción</t>
  </si>
  <si>
    <t>Situaciones externas al Canal que puedan afectar la prestación del servicio y los ingresos por ventas</t>
  </si>
  <si>
    <t>Alternativas de Continuidad del Servicio</t>
  </si>
  <si>
    <t>Situaciones de orden publico, emergencias sanitarias y/o decretos presidenciales</t>
  </si>
  <si>
    <t xml:space="preserve">El Líder de Supervisión deberá brindar alternativas para la continuidad de la prestación del servicio en situaciones de orden público, emergencias sanitarias y/o decretos presidenciales, haciendo seguimiento a las actividades planeadas y garantizando su ejecución. </t>
  </si>
  <si>
    <t xml:space="preserve">Presentar propuestas de posibles alternativas para garantizar la continuidad del servicio y la ejecución de los recursos </t>
  </si>
  <si>
    <t>Cada vez que se presente una situación de orden público, emergencias sanitarias y/o decretos presidenciales</t>
  </si>
  <si>
    <t>Incumplimiento en la meta de ventas establecida</t>
  </si>
  <si>
    <t>SECOP</t>
  </si>
  <si>
    <t>La no consecución de nuevos
clientes y falta de acciones de
mercadeo y comercialización
del Canal</t>
  </si>
  <si>
    <t xml:space="preserve">Afectación económica para el Canal y su flujo de caja
</t>
  </si>
  <si>
    <t>Programación de visitas a clientes potenciales por parte de la líder comercial y de mercadeo, enviando Mailyng que promocione las líneas de negocio del canal a entidades publicas y privadas y presentado respuesta oportuna a las solicitudes de cotización recibidas de nuevos clientes verificando constantemente el SECOP de las licitaciones a las cuales el canal pueda aplicar</t>
  </si>
  <si>
    <t>Estrategia comercial para la vinculación de nuevos clientes, fidelización e los actuales y recuperación de clientes de vigencias anteriores.</t>
  </si>
  <si>
    <t>Esto se realiza cada vez que se genere la solicitud de una propuesta comercial o una visita comercial.</t>
  </si>
  <si>
    <t>El  tramite inoportuno de las solicitudes realizadas por los clientes en la ejecución de los proyectos</t>
  </si>
  <si>
    <t>Al iniciar la ejecución de los nuevos proyectos</t>
  </si>
  <si>
    <t>No cumplimiento  o no entrega oportuna por parte del talento del área de las actividades asignadas</t>
  </si>
  <si>
    <t>Microsoft Planner de la Gestión Comercial y de Proyectos</t>
  </si>
  <si>
    <t xml:space="preserve">Falta de gestión y seguimiento a las actividades asignadas
</t>
  </si>
  <si>
    <t>Incumplimiento obligaciones contractuales, retrasando los procesos del área</t>
  </si>
  <si>
    <t>El Líder de la Gestión comercial y de Mercadeo y el Líder de Supervisión deberán realizar seguimiento a las actividades registradas en el Planner; asignando las actividades mensuales a los supervisores de los contratos.</t>
  </si>
  <si>
    <t>Registro de actividades en la herramienta Planner y seguimiento por parte de la líder comercial y de mercadeo y la líder de supervisión</t>
  </si>
  <si>
    <t>Gestión de Mercadeo</t>
  </si>
  <si>
    <t>Hacer uso indebido de los productos de las alianzas en beneficio propio o de un tercero</t>
  </si>
  <si>
    <t>Planilla de Entrega de Merchandising y Boletería</t>
  </si>
  <si>
    <t>El Líder de Mercadeo deberá presentar las propuestas de alianzas previamente a los líderes del área de acuerdo al objeto de la alianza se realizará la monetización de las alianzas basado en la resolución de tarifas del año expedidas por la entidad.</t>
  </si>
  <si>
    <t>Resolución de Tarifas, Vistos buenos de la propuesta en varios niveles de la entidad  y firma por parte de la gerente</t>
  </si>
  <si>
    <t>Cada vez que se realiza una alianza</t>
  </si>
  <si>
    <t>Debilidades en la supervisión y seguimiento mensual de las alianzas</t>
  </si>
  <si>
    <t xml:space="preserve">Perdida de la imagen institucional </t>
  </si>
  <si>
    <t>El Líder de Mercadeo deberá obtener el visto bueno del proceso de Gestión Jurídica y la firma de la gerente, asegurando la imparcialidad en la escogencia de los aliados estratégicos del canal.</t>
  </si>
  <si>
    <t>Planillas de entrega de merchandising y boletería objeto de una alianza.</t>
  </si>
  <si>
    <t xml:space="preserve">Realizar Alianzas en condiciones no  favorables para el Canal </t>
  </si>
  <si>
    <t>Se realizará la monetización de las alianzas basado en la resolución de tarifas del año expedidas por la entidad. Esta actividad será supervisada por el Líder de Mercadeo cada vez que se requiera.</t>
  </si>
  <si>
    <t>Reunión con los líderes de área para la aprobación de los aportes de las alianzas.</t>
  </si>
  <si>
    <t xml:space="preserve">Falta de gestión y seguimiento a los documentos o resoluciones borrador de las alianzas
</t>
  </si>
  <si>
    <t>VoBo de propuesta por diferentes niveles obteniendo la firma y revisión por parte de la Gerencia</t>
  </si>
  <si>
    <t>Incurrir en el incumplimiento de las actividades pactadas por alguna de las partes</t>
  </si>
  <si>
    <t>Informes Finales de Alianzas</t>
  </si>
  <si>
    <t>Seguimiento de procedimiento establecido para la firma de la alianza.</t>
  </si>
  <si>
    <t>Envió inoportuno del material por parte del aliado</t>
  </si>
  <si>
    <t>Sanciones económicas por el incumpliendo de la alianza</t>
  </si>
  <si>
    <t>Informes finales, certificados de emisión, Certificados de publicaciones en redes.</t>
  </si>
  <si>
    <t>Gestión de Comunicaciones</t>
  </si>
  <si>
    <t>Distorsión de la información emitida con beneficio propio o de un privado.</t>
  </si>
  <si>
    <t>Boletines de Prensa</t>
  </si>
  <si>
    <t>Manipulación, ocultamiento o alteración de la información con beneficios propios o de privados.</t>
  </si>
  <si>
    <t>Daño o afectación en la reputación del canal.</t>
  </si>
  <si>
    <t>La Coordinación de Comunicaciones realiza la verificación y visto bueno final de los boletines de prensa antes de ser enviados o divulgados con los grupos de interés determinados. En caso de que el Coordinador de Comunicaciones y Sistemas esté ausente o no pueda hacer la verificación, se designa al Profesional de Comunicaciones, quien tiene la responsabilidad y el criterio para ejercer este control y las gestiones de validación pertinentes.</t>
  </si>
  <si>
    <t>Boletines de prensa deben estar revisados y con VoBo por parte del Coordinador de Comunicaciones y Sistemas. En caso de estar ausente, el Profesional de Comunicaciones tiene el criterio para hacer esa revisión y realizar las validaciones correspondientes.</t>
  </si>
  <si>
    <t>Cada vez que sea requerido</t>
  </si>
  <si>
    <t>Uso inadecuado de los recursos de comunicación del Canal para desviar la verdad de la información (Fake News) con el fin de causar daño y/o beneficiar un a tercero.</t>
  </si>
  <si>
    <t>Riesgo de imagen</t>
  </si>
  <si>
    <t>Boletines de prensa, redes sociales, página web</t>
  </si>
  <si>
    <t>Manipulación de la información afectando la imagen y reputación del canal</t>
  </si>
  <si>
    <t>El proceso de Comunicaciones lleva a cabo una labor diaria de monitoreo de menciones de la marca Trece en medios de comunicación tradicionales y web. Esta labor es desarrollada por el Profesional de Comunicaciones y la Periodista Digital Junior. El Coordinador de Comunicaciones se encarga de recopilar esta información para ser expuesta ante gerencia y los procesos de control (Planeación, Control Interno). En caso de uso inadecuado de la marca se enviará un comunicado de prensa anunciando el caso, la posición y las medidas adoptadas por Canal Trece y será divulgado en página web, redes sociales, boletines de prensa y pantalla TV, en caso de ser necesario.</t>
  </si>
  <si>
    <t xml:space="preserve">Seguimiento diario a las publicaciones, menciones y anuncios que involucran a la marca Trece con el fin de detectar posibles usos indebidos.
</t>
  </si>
  <si>
    <t>Pérdida de documentos soporte de las publicaciones y/o mensajes divulgados</t>
  </si>
  <si>
    <t>Riesgo Operativo</t>
  </si>
  <si>
    <t>Página Web (Sección Sala de Prensa)</t>
  </si>
  <si>
    <t xml:space="preserve">No realización de carga de la información que ocasione pérdida en la trazabilidad del proceso. </t>
  </si>
  <si>
    <t>Imposibilidad de divulgación y promoción de las noticias, lanzamientos, eventos, convocatorias y contenidos del canal.</t>
  </si>
  <si>
    <t>El Líder de Comunicaciones deberá realizar una revisión mensual en la bitácora de Sala de Prensa alojada en la página web, verificando que se encuentren todos los soportes de divulgación. En caso de que el Coordinador de Comunicaciones y Sistemas esté ausente o no pueda hacer la verificación, la Gerencia designará a un responsable para ejercer este control y las gestiones de validación pertinentes.</t>
  </si>
  <si>
    <t>Seguimiento al informe mensual de la bitácora actualizada de boletines de prensa (Sala de Prensa)</t>
  </si>
  <si>
    <t>Coordinar con el área involucrada un nuevo plan de trabajo para la divulgación.</t>
  </si>
  <si>
    <t>Los colaboradores de Canal Trece no reciben oportunamente la información de campañas internas, fechas especiales, lanzamientos y novedades.</t>
  </si>
  <si>
    <t>Correo Electrónico</t>
  </si>
  <si>
    <t>No contar a tiempo con los insumos de información básicos ni con la información suficiente para desarrollar los contenidos.</t>
  </si>
  <si>
    <t>El Profesional Digital junior se encargará de solicitar los insumos a las áreas involucradas para la producción de campañas internas, lanzamientos, información de interés y novedades. Se establecerán cronogramas y flujos de trabajo conjunto, por demanda. El Coordinador de Comunicaciones aprobará los contenidos, con base en los acuerdos específicos concertados con las áreas involucradas.</t>
  </si>
  <si>
    <t>Seguimiento semanal del cronograma de envío de contenidos por demanda. Solicitud oportuna de información a las áreas involucradas.</t>
  </si>
  <si>
    <t>Todos los procesos misionales</t>
  </si>
  <si>
    <t>Misional</t>
  </si>
  <si>
    <t>Uso de contenidos con derecho de autor, conexos, imagen, marcas y/o locaciones sin autorización.</t>
  </si>
  <si>
    <t>Formato MA-GC-F42 Autorización de Uso de Obra v5 o video de autorización de release</t>
  </si>
  <si>
    <t>Uso indebido de contenidos sin contar con los derechos de autor, conexos, imagen, marcas y locación.</t>
  </si>
  <si>
    <t>Investigaciones y Sanciones Económicas</t>
  </si>
  <si>
    <t>De acuerdo a la etapa de ejecución, el productor del equipo de contenidos (designado para el seguimiento de los proyectos externos)  o el productor ejecutivo (para el caso de proyectos InHouse) inspecciona que las casas productoras que trabajan para la entidad y/o el equipo a cargo del proyecto InHouse,  diligencien oportunamente los formatos de release o que realicen videos a los terceros donde se autorice el uso del material cumpliendo con los parámetros que hacen parte de los entregables del contrato suscrito con la entidad.</t>
  </si>
  <si>
    <t>De acuerdo a la etapa de ejecución</t>
  </si>
  <si>
    <t>Buscar acuerdos amigables con el reclamante.
Retirar el contenido afectado de la programación
Activar la defensa jurídica de la entidad.</t>
  </si>
  <si>
    <t>Autorización otorgada por persona diferente al titular del derecho.</t>
  </si>
  <si>
    <t>Por medio del Coordinador de Comunicaciones y sistemas se realizarán sensibilizaciones recordándole a los supervisores y responsables de los productores, aspectos a tener en cuenta para utilizar los releases.</t>
  </si>
  <si>
    <t>Uso de contenidos con derecho de autor, conexos, imagen, marcas y locación por tiempo territorio, forma y canales diferentes a los autorizados.</t>
  </si>
  <si>
    <t>El productor a cargo del proyecto deberá verificar y dejar constancia en la ficha de los límites de las autorizaciones de derechos de autor, conexos, imagen, marcas y locación por tiempo territorio, así como de los canales autorizados.</t>
  </si>
  <si>
    <t>Emitir, programar y publicar contenidos cuyas licencias con derechos de autor, conexos, imagen, marcas y locación por tiempo territorio estén vencidas.</t>
  </si>
  <si>
    <t>La supervisión de programación, el área de comunicaciones o el área digital (según corresponda) y el área Jurídica deberán revisar la vigencia de las autorizaciones para evitar emitir o publicar material cuyas autorizaciones de derechos de autor, conexos, imagen, marcas y locación por tiempo territorio se encuentren vencidas en el momento que se requiera.</t>
  </si>
  <si>
    <t>Realizar una inducción con el fin de informar las particularidades de derechos de autor a tomar en cuenta en cada proyecto, convocando a todos los integrantes de equipos que participen en el tráfico de los contenidos durante toda la cadena de producción y entrega a programación.</t>
  </si>
  <si>
    <t>Otorgar autorización de uso de imagen de menor de edad por persona diferente a los padres o tutor.</t>
  </si>
  <si>
    <t>El productor o encargado del seguimiento del proyecto inspecciona que se adjunte el registro civil que permita verificar la tutoría otorgada sobre menor de edad. En circunstancias especiales y condicionales se permitirá grabar a cámara la autorización del menor por parte de sus padres.</t>
  </si>
  <si>
    <t>Por medio del Coordinador de Comunicaciones y sistemas se realizarán sensibilizaciones recordándole a los supervisores y responsables de los productores, aspectos a tener en cuenta para utilizar los release.</t>
  </si>
  <si>
    <t>Otorgar autorización de uso de imagen de menor de edad sin la autorización de Mintrabajo cuando es onerosa.</t>
  </si>
  <si>
    <t>El productor o encargado del seguimiento del proyecto inspecciona que se adjunte la autorización de Mintrabajo cuando el uso de la imagen es oneroso.</t>
  </si>
  <si>
    <t>Verificación de autorización de trabajo otorgada por Mintrabajo.</t>
  </si>
  <si>
    <t>Vulneración de derechos de honra, intimidad o buen nombre de las personas o terceros</t>
  </si>
  <si>
    <t>Riesgo de Imagen</t>
  </si>
  <si>
    <t>Material Audiovisual</t>
  </si>
  <si>
    <t>Emitir o publicar comentarios, opiniones o referencias que vulneren la honra, intimidad o derecho a buen nombre de las personas o terceros.</t>
  </si>
  <si>
    <t xml:space="preserve">
Utilizar, emitir y publicar, en los casos que sea necesario, un disclaimer en el cual el canal exprese su independencia respecto a juicios emitidos por personajes o entrevistados en el desarrollo de un contenido determinado.  Garantizar que los directores a cargo de los programas conozcan y hagan cumplir los lineamientos del canal en relación con el respeto a la honra y buen nombre de las personas o terceros. </t>
  </si>
  <si>
    <t>Actualizar y dar a conocer el Manual de contenidos y del área digital del canal, que debe incluir, entre otros puntos, las consideraciones editoriales a tomar en cuenta en todas las producciones de Canal Trece, contemplando las relacionadas con respeto a la honra y buen nombre de las personas o terceros.</t>
  </si>
  <si>
    <t>Gestión de Contenidos</t>
  </si>
  <si>
    <t xml:space="preserve">
Uso indebido del poder para manipular procesos de contratación en beneficio propio o de un privado, incumpliendo los objetivos del canal  y la normatividad vigente.</t>
  </si>
  <si>
    <t>Actas del Comité de Contratación</t>
  </si>
  <si>
    <t>Efectuar un deficiente control y/o seguimiento a los procesos de contratación de la entidad.</t>
  </si>
  <si>
    <t xml:space="preserve">
Mala imagen del Canal.</t>
  </si>
  <si>
    <t>Los supervisores de contratos deberán reportar los avances y novedades de los contratistas mensualmente al supervisor de planta para que se pueda analizar el cumplimiento del contrato según el cronograma de contenidos.</t>
  </si>
  <si>
    <t xml:space="preserve">Realizar reuniones semanales con el comité de contenidos para plantear los  parámetros de los proyectos que se van a realizar o generar, y garantizar transparencia en la forma de seguimiento y contratación. </t>
  </si>
  <si>
    <t>De acuerdo con las necesidades de contratación</t>
  </si>
  <si>
    <t>Estudios indebidos o no reportados en situaciones donde pueda existir Conflicto de intereses.</t>
  </si>
  <si>
    <t>El comité de contratación verifica que los parámetros mínimos de contratación como estudio, experiencia entre otros, correspondan al perfil necesario para realizar una contratación y evitar situaciones que puedan corresponder a contratación por amistad o conflicto de interés.</t>
  </si>
  <si>
    <t xml:space="preserve">Presentar una estrategia anual de contenidos para la próxima vigencia a la gerencia y al comité de programación, que contenga los parámetros de contratación del personal  para su respectiva aprobación. </t>
  </si>
  <si>
    <t>Abuso de poder en las decisiones de la contratación de personal desviando los recursos para beneficiar a un privado.</t>
  </si>
  <si>
    <t>El comité de contratación establece los parámetros de calificación para los proponentes que se presentan a un cargo, asegurando imparcialidad en la contratación. Este proceso se realizara cada vez que se requiera.</t>
  </si>
  <si>
    <t>Presentar todos los procesos de contratación y convocatorias para ser aprobadas por el comité de contratación cada vez que se requiera.</t>
  </si>
  <si>
    <t>Incoherencia de los contenidos propuestos frente a las audiencias, línea editorial y estándares de calidad del Canal.</t>
  </si>
  <si>
    <t>Actas del Comité de Contenidos</t>
  </si>
  <si>
    <t>Investigación temática, formulación creativa, control y seguimiento deficiente en los contenidos propuestos</t>
  </si>
  <si>
    <t>Mala imagen del Canal.</t>
  </si>
  <si>
    <t>El comité de contenidos se reunirá una vez al mes y definirá la línea editorial y de contenidos de la entidad, y a partir de allí garantizar la coherencia en los procesos de diseño, desarrollo, producción y postproducción .</t>
  </si>
  <si>
    <t xml:space="preserve">Tener continuidad en metodologías de investigación de contenidos basadas en audiencias, temas y formatos audiovisuales. </t>
  </si>
  <si>
    <t>De acuerdo con las necesidades de contenidos</t>
  </si>
  <si>
    <t>Aceptación de contenidos que incumplan con los parámetros morales, educativos y culturales de la televisión pública regional</t>
  </si>
  <si>
    <t xml:space="preserve">Desvalorización de la marca e identidad de Canal Trece. </t>
  </si>
  <si>
    <t xml:space="preserve">El comité de contenidos deberá proponer una oferta de contenidos pertinente con los hallazgos obtenidos en investigación de audiencias, géneros y formatos a la gerencia del Canal. </t>
  </si>
  <si>
    <t>Realizar reuniones semanales con el comité de contenidos donde se plantean los parámetros de los proyectos que se van a realizar.</t>
  </si>
  <si>
    <t xml:space="preserve">Incumplimiento de plazo de ejecución en los contratos de producción de contenidos. </t>
  </si>
  <si>
    <t>Cronograma de ejecución de Contenidos</t>
  </si>
  <si>
    <t xml:space="preserve">Deficiente planeación, control y seguimiento de los contratos por parte de los supervisores.
</t>
  </si>
  <si>
    <t>Cada vez que se requiera, el comité de contenidos deberá definir la línea editorial y de contenidos del Canal, y definirá el cronograma de los procesos de diseño, desarrollo, producción y postproducción.</t>
  </si>
  <si>
    <t>Diseño de producción (cronograma y presupuesto) acordado entre casas productoras y Canal Trece.</t>
  </si>
  <si>
    <t>Cada vez que se genere la necesidad</t>
  </si>
  <si>
    <t>Falta de capacitación en los estudios previos y cronograma de ejecución requeridos para ejecutar los contratos de contenidos.</t>
  </si>
  <si>
    <t>Incumplimiento contractual</t>
  </si>
  <si>
    <t>Fortalecer con las casas productoras mecanismos que permitan prevenir y reaccionar a las contingencias de los procesos de producción.</t>
  </si>
  <si>
    <t xml:space="preserve">Seguimiento detallado al proceso de producción del proyecto, considerando los hitos pactados por contrato. </t>
  </si>
  <si>
    <t>Gestión de Producción</t>
  </si>
  <si>
    <t>Uso indebido del poder por parte del Asesor conceptual y de producción  para aprobar Ítems no previstos en el contrato o convenio con el fin de beneficiar al contratista o en beneficio propio.</t>
  </si>
  <si>
    <t>Los supervisores de contratos deberán reportar los avances y novedades de los contratistas mensualmente al supervisor de planta, esta actividad se va a realizar mediante el diligenciamiento de los formatos MA-GC-F28 Certificado de Supervisión v9 y MA-GC-F43 INFORME DE ACTIVIDADES_v1. verificando que cumplan con todos los parametros de diligenciamiento y avalando que la información alli depositada sea la correcta. Para evidenciar las actividades de los contratistas se validara la produccion, emisión y/o publicación del producto de acuerdo a las necesidades del proyecto.
Los supervisores deberán seguir el correcto cumplimiento de las actividades planteadas en los contratos de los colaboradores de la entidad, para que se pueda analizar el cumplimiento del contrato según el cronograma de programación.  En caso de incumplimiento por parte del supervisor del contrato a causa de acción o de omisión, esto acarrearía las sanciones correspondientes.</t>
  </si>
  <si>
    <t>Mediante el diligenciamiento de los formatosMA-GC-F28 Certificado de Supervisión v9 y MA-GC-F43 INFORME DE ACTIVIDADES_v1 los supervisores deberán seguir el correcto cumplimiento de las actividades planteadas en los contratos de los colaboradores de la entidad.</t>
  </si>
  <si>
    <t>El Asesor Conceptual y de Producción verifica la necesidad de un contrato cada vez que se requiera, de acuerdo a la programación del Plan Anual de Adquisiciones y/o la Ficha de Inversión, revisando que todos los parametros minimos de contratación como estudio, idoneidad y experiencia entre otros, correspondan al perfil necesario para realizar la contratación, esta actividad la deberá realizar con el asesoramiento y acompañamiento del abogado designado del área jurídica. Con el fin de detectar y/o evitar contrataciones por amistad y/o conflictos de intereses.
 En caso de detectar un conflicto de interés de sebe reportar a las área o procesos involucrados en la contratación para tomar las acciones correspondientes a las que haya lugar.</t>
  </si>
  <si>
    <t>Realizar reuniones cada vez que se requiera con el comité de contratación para definir las condiciones y requerimientos de contratación y ejecución de los contratos.</t>
  </si>
  <si>
    <t>El Asesor Conceptual y de Producción presentara a la Gerencia la Ficha de Inversión con su respectivo diseño de producción, en el cual se indicaran los perfiles, valores y candidatos del Talento Humano requerido para el desarrollo de los proyectos audiovisuales, con el animo de informar y recibir retroalimentación entorno a las personas involucradas en la realización de los productos,  esta actividad se realizara cada vez que se surja una necesidad de desarrollo de las fichas y proyectos del Canal.  En caso de detectar un conflicto de interés de sebe reportar a las área o procesos involucrados en la contratación para tomar las acciones correspondientes a las que haya lugar.</t>
  </si>
  <si>
    <t>Presentar todos los procesos de contratación y convocatorias para ser aprobadas por la gerencia cada vez que se requiera.</t>
  </si>
  <si>
    <t>Entregar o producir contenidos que no cumplan con los parámetros técnicos aprobados en los convenios y/o contratos establecidos.</t>
  </si>
  <si>
    <t>Ficha técnica de resolución, contrato o convenios interadministrativo.</t>
  </si>
  <si>
    <t>Deficiente planeación a la producción de los contenidos, desviándose en los parámetros establecidos</t>
  </si>
  <si>
    <t>Incumplimiento contractual y posibles PQR por parte de la ciudadanía</t>
  </si>
  <si>
    <t xml:space="preserve">Los supervisores de contratos deberán verificar y validar de acuerdo a un seguimiento mensual a la producción de los proyectos asignados, con el fin de dar cumplimiento al contenido y número de capítulos pactados dentro de las clausulas del contrato y/o Ficha de Inversión. En caso de detectar que no se puede cumplir en las fechas estipuladas se debe informar a las áreas correspondientes de la situación presentada para encontrar los plazos y/o soluciones que permitan dar la viabilidad a la producción del proyecto. </t>
  </si>
  <si>
    <t>Los supervisores deberán programar reuniones de seguimiento y de control de proyectos con los ordenadores del gasto, todo fin de sustentar el estado actual del proyecto y demostrar que se cumple con lo establecido.</t>
  </si>
  <si>
    <t>Cada vez que se requiera, según compromisos del plan de inversión.</t>
  </si>
  <si>
    <t>Deficiente control y seguimiento a la producción de los contenidos, desviándose en los parámetros establecidos</t>
  </si>
  <si>
    <t>Los supervisores informarán sobre los avances y contratiempos en la producción del proyecto al comité de programación, al menos 3 veces al año, con el ánimo de dar cuenta sobre la ejecución de las producciones, dejando la información estipulada dentro de las Actas de Comité. 
En caso de detectar que no se puede cumplir en las fechas estipuladas se debe informar al Comité de Programación de la situación presentada para encontrar los plazos y/o soluciones que permitan dar la viabilidad a la producción del proyecto. 
En caso de no informar a tiempo se corre el riesgo de entregar productos con deficiente calidad que acarrea un incumplimiento generando sanciones disciplinarias y/o legales.</t>
  </si>
  <si>
    <t xml:space="preserve">Se deberán programar reuniones de seguimiento a los cronogramas de actividades de producción de contenidos  </t>
  </si>
  <si>
    <t>Contratar vehículos para prestar servicios en beneficio de un privado  y luego legalizarlos como gastos de producción</t>
  </si>
  <si>
    <t>Formato de Gastos de Desplazamiento</t>
  </si>
  <si>
    <t>Control y seguimiento deficiente en la asignación de recursos para gastos de transporte</t>
  </si>
  <si>
    <t>Desfinanciación del contrato y/o convenio</t>
  </si>
  <si>
    <t xml:space="preserve">Los productores de cada proyecto planearean, solicitaran y verificaran las necesidades de transporte de sus respectivos programas y/o productos para que estos a su vez sean revisados y aprobados por la producción general y/o la producción logistica del Canal con el animo de proveer los vehiculos idoneos que cumplan con las especificaciones técnicas aprobadas en el contrato para el desarrollo de la producción. En caso de que se no cumplan estos parametros se correra el riesgo de no cumplir con los planes de grabación y la producción del proyecto asi como posibles accidentes o dificultades en el desarrollo del servicio. </t>
  </si>
  <si>
    <t>Desvió de recursos públicos destinados a gastos de transporte, con el fin de realizar diligencias en beneficio de un privado</t>
  </si>
  <si>
    <t>Los supervisores deberán verificar diariamente que exista la necesidad de suministrar vehículos para el optimo desplazamiento del personal para los diferentes proyectos y el desarrollo en cumplimiento de la producción tanto para los contenidos in-house como para los servicios de un tercero, fijando los parámetros para ser establecidos por el proceso de gestión contractual. En caso de no contar con los controles y aprobaciones  de las solicitudes de acuerdo a las necesidades de los proyectos, se corre el riesgo de desviar los recursos destinados al servicio de transporte.</t>
  </si>
  <si>
    <t>Realizar reuniones mensuales  con el comité de contratación para definir las condiciones y requerimientos de contratación y ejecución de los contratos.</t>
  </si>
  <si>
    <t>Abuso de poder en las decisiones de contratación de vehículos para el desplazamiento de personal desviando los recursos en beneficio de un privado.</t>
  </si>
  <si>
    <t xml:space="preserve">Los supervisores bajo el acompañamiento de los abogados designados una vez al año o cuando se requiera contratar un servicio de transporte para un proyecto, presentaran al comité las empresas calificadas que cumplan con los parametros tecnicos para la presentación del servicio a travez de concurso publico o cotizaciones respectivas para la toma de decisiones con el animo de contratar la empresa idonea de acuerdo a los parametros establecidos dentro del Manual de Contratación. En caso de que no se cumpla con los parametros de Manual de Contratación podra ocacionar abuso del poder en la contratación de este bien o servicio. </t>
  </si>
  <si>
    <t>Realizar acuerdos o negocios ilegales con proveedores para desviar recursos públicos para beneficiar a un privado.</t>
  </si>
  <si>
    <t>Formato MA-GC-F06 ESTUDIO DE CONVENIENCIA Y OPORTUNIDAD DE LA CONTRATACIÓN</t>
  </si>
  <si>
    <t>Estudios indebidos en posibles situaciones donde existan conflictos de intereses desviando los recursos públicos para beneficiar a un privado</t>
  </si>
  <si>
    <t>Detrimento patrimonial, investigaciones y sanciones económicas.</t>
  </si>
  <si>
    <t>Los supervisores de contratos deberán solicitar, verificar y sustentar los estudios previos de un contrato al proceso de gestión contractual para asegurar que no existan situaciones de conflictos de interés donde se puedan desviar los recursos públicos en beneficios de un privado. Estos estudios deberán ser presentados y analizados cada vez que surja una necesidad de contratación. En caso de no contar con lo establecido en los estudios de conveniencia y oportunidad de la contratación se podrian presentar inconsistencias en detrimento de la producción y los recursos, para esto se debe contar con la documentación completa y las respectivas aprobaciones desde el área contractual.</t>
  </si>
  <si>
    <t>Verificar que los supervisores entreguen el Formato MA-GC-F06 ESTUDIO DE CONVENIENCIA Y OPORTUNIDAD DE LA CONTRATACIÓN diligenciado al proceso de Gestión Contractual y que este sea verificado y aprobado antes de realizar el contrato con un proveedor.</t>
  </si>
  <si>
    <t>Mal uso de los recursos de los contratados financiados por recursos propios o de contratos y/o convenios interadministrativos para beneficiar a un privado</t>
  </si>
  <si>
    <t>Los supervisores y/o líderes de los proyectos deberán verificar y cumplir con rigurosidad lo establecido en el Manual de Contratación para la adquisición de bienes y/o servicios requeridos para el desarrollo de las actividades propias de la producción generando los documentos, cotizaciones, estudios de mercado y demás solicitudes a las que haya lugar para ser presentadas a los procesos contractuales. En caso de no cumplir con lo establecido, se correra el riesgo de desviar recursos o presentar inconsistencias en las contrataciones para beneficios particulares.</t>
  </si>
  <si>
    <t>Los supervisores de contrato en colaboración del proceso contractual de la entidad, deberán establecer todas las condiciones que deberán cumplir los proveedores para evitar tratos que estén por fuera de lo estipulado en el acuerdo contractual y garantizando que no se desvíen los recursos públicos hacia beneficios privados. De acuerdo a lo anterior se verificaran que los documentos correspondan a lo establecido por el Manual de Contratación y en caso de no cumplir con lo estipulado se podrian presentar desvios de recursos o contrataciones sin plenas garantias.</t>
  </si>
  <si>
    <t>Mediante el diligenciamiento de los formatos MA-GC-F28 Certificado de Supervisión v9 y MA-GC-F43 INFORME DE ACTIVIDADES_v1 los supervisores deberán seguir el correcto cumplimiento de las actividades planteadas en los contratos de los colaboradores de la entidad.</t>
  </si>
  <si>
    <t>Uso de los equipos tecnológicos del canal para atender requerimientos propios o de terceros.</t>
  </si>
  <si>
    <t>Plan de Grabaciones o flow de producción</t>
  </si>
  <si>
    <t>Falta de Plan de Grabaciones que permita determinar la fechas en que se van a utilizar los equipos y/o insumos técnicos del Canal.</t>
  </si>
  <si>
    <t>Mala imagen del Canal, daño total o parcial del equipo tecnológico del Canal.</t>
  </si>
  <si>
    <t>Los productores y/o líderes de los proyectos deberán planear, solicitar y verificar el equipo técnico y/o tecnologico requerido con mínimo 24 horas de anterioridad al encargado de asignar los recursos físicos, justificando la necesidad en lugar, tiempo y hora para el uso de los mismos y para el desarrollo propio de las actividades de producción. En caso de no gestionar con anticipación los recursos y de no contar con su respectiva aprobación, se corre el riesgo de tener inconsistencias en el desarrollo de la producción y de utilizarlos de manera indebida para beneficios particulares.</t>
  </si>
  <si>
    <t>El encargado de controlar los inventarios tecnológicos del Canal, deberá cruzar las solicitudes de equipos con  el Plan de Grabaciones aprobado por el Líder de Contenidos de la entidad, para evitar que se utilicen equipos en actividades diferentes a la producción de contenidos propios y/o de terceros</t>
  </si>
  <si>
    <t>De acuerdo con las necesidades de grabación de contenidos de la entidad</t>
  </si>
  <si>
    <t>Control y seguimiento deficiente en la entrega de los equipos técnicos y/o tecnológicos del Canal.</t>
  </si>
  <si>
    <t>El líder de producción y/o productores de los proyectos deberá elaborar y revisar el plan de grabación  que debe cumplir con todos los ítems  desarrollados (programa, lugar, fecha, necesidad, entre otros) requisito indispensable para la respectiva aprobación y seguimiento, asi mismo debera cumplir con la verificación en las entregas y salidas de los equipos con el animo de verificar su estado y conservar el equipo a cargo a travez de los formatos y/o actas establecidos en el almacen técnico. Este control se llevara a cabo cada vez que sea requerido y el no cumplimiento de lo establecido podría generar mala manipulación, deterioro y/o perdida de los equipos técnicos y/o tecnologicos del Canal.</t>
  </si>
  <si>
    <t>El encargado de inventarios deberá llevar una hoja de control donde especifique fecha, hora, y persona a la que le entrega el equipo. Con el fin de tener trazabilidad sobre el mismo en caso de presentar una falla parcial o total.</t>
  </si>
  <si>
    <t>Certificar viáticos o viajes no programados en beneficio propio o de terceros.</t>
  </si>
  <si>
    <t>Formato de solicitud de Viáticos y otros gastos</t>
  </si>
  <si>
    <t>Control y seguimiento deficiente en la asignación de recursos para gastos de viaje</t>
  </si>
  <si>
    <t>Los supervisores de los contratos validaran las solicitudes de gastos de viaje, verificando que cumplan con los planes de grabación acordes al desarrollo del proyecto, a traves del formato establecido enviado via Correo Electronico a los líderes del proyecto y/o producción general para su respectivo tramite ante el operador del gasto y los procesos financieros. En caso de no realizar esta actividad con el debido procedimiento pueden ocacionar sobrecostos, mal uso de los recursos asignados y/o inconsistencias en su ejecución.</t>
  </si>
  <si>
    <t xml:space="preserve">Desvió de recursos públicos destinados a gastos de viaje, con el fin de realizar diligencias en beneficio de un propio o de un privado.
</t>
  </si>
  <si>
    <t>Los supervisores de los contratos validaran las solicitudes de gastos de viaje, verificando que cumplan con los planes de grabación acordes al desarrollo del proyecto, a traves del formato establecido enviado via Correo Electronico a los líderes del proyecto y/o producción general para su respectivo tramite ante el operador del gasto y los procesos financieros. En caso de no realizar esta actividad con el debido procedimiento pueden ocacionar sobrecostos, mal uso de los recursos asignados y/o inconsistencias en su ejecución.
Todo a corde de los presupuestos designados y a su correcta ejecución.</t>
  </si>
  <si>
    <t>Imposibilidad de cumplir con la cantidad de capítulos establecidos según ficha en caso de pandemia, emergencia social y/o sanitaria.</t>
  </si>
  <si>
    <t>Plan de Contingencia</t>
  </si>
  <si>
    <t>Falta de permisos de producción o incumplimiento de los protocolos exigidos por el gobierno nacional</t>
  </si>
  <si>
    <t>Desfinanciación del contrato, perdida de recursos y sanciones Económicas</t>
  </si>
  <si>
    <t>El líder de producción y/o los productores del proyecto deberán elaborar un plan de contingencia, según sea el caso, validando y buscando alternativas en la producción de contenidos, teniendo en cuenta Protocolos de Bioseguridad para 'Grabación Segura' de los colaboradores,  con el fin de cumplir con los tiempos y calidad en la entrega de contenidos financiados con Recursos Propios o de Contratos y/o Convenios interadministrativos. En caso de no garantizar una 'Grabación Segura' se corre el riesgo de no cumplir con la producción de los capitulos y/o proyectos.</t>
  </si>
  <si>
    <t>El líder de producción  deberá asegurar recursos para imprevistos por contingencias que puedan ser generadas por una pandemia y que afecte la producción de contenidos del canal, deteniendo las operaciones de mismo</t>
  </si>
  <si>
    <t>De acuerdo con las necesidades de grabación durante una contingencia</t>
  </si>
  <si>
    <t>Plan de contingencia inexistente o que no contenga las directrices necesarias para realizar labores en caso de pandemia</t>
  </si>
  <si>
    <t xml:space="preserve">El Líder de Producción y/o los Productores del Proyecto deberán elaborar un Plan de Contingencia, según sea el caso, validando y buscando alternativas en la producción de contenidos, teniendo en cuenta Protocolos de Bioseguridad para 'Grabación Segura' de los colaboradores,  con el fin de cumplir con los tiempos y calidad en la entrega de contenidos financiados con Recursos Propios o de Contratos y/o Convenios interadministrativos. En caso de no garantizar una 'Grabación Segura' se corre el riesgo de no cumplir con la producción de los capitulos y/o proyectos. Otra posiblidad es generar el contenido con otras técnicas o formatos, siempre y cuando garanticen los objetivos comunicativos del producto.
En el caso de la pandemia, el líder de producción deberá generar un Protocolo de Bioseguridad que garantice la producción de contenidos en el canal, garantizando al personal que pueda laborar bajo los mas estrictos estándares y solicitando los permisos pertinentes ante el Gobierno Nacional. </t>
  </si>
  <si>
    <t>El líder de producción deberá reportar trimestralmente el porcentaje de cumplimiento de los contenidos del canal financiados por contratos y/o convenios interadministrativos, para evitar que las entidad pierdan el interés en el desarrollo de los mismos</t>
  </si>
  <si>
    <t>Gestión de Programación</t>
  </si>
  <si>
    <t>Emisión de contenidos audiovisuales que no  se ajusten a los parámetros de calidad y contenido o a la normatividad vigente.</t>
  </si>
  <si>
    <t>Correos de entrega de material, de revisión, de tráfico e ingesta de material</t>
  </si>
  <si>
    <t>Deficiente control y seguimiento del material audiovisual entregado por producción al proceso de programación</t>
  </si>
  <si>
    <t>Disminución de las audiencias de los contenidos de Canal.</t>
  </si>
  <si>
    <t>Los operadores de control de calidad y tráfico de la programación deberán realizar seguimiento al material audiovisual recibido, informando las novedades a los directores y productores de los programas, además dejara trazabilidad de las observaciones de los capítulos por correo electrónico.</t>
  </si>
  <si>
    <t>Controlar la calidad de los contenidos que son entregados por directores y productores informando sobre las fallas y/o normatividad que no se cumple en cada capitulo previo a su emisión. Realización de continuidad y blocklist con la revisión del minuto a minuto. Además, el líder de Audiencias realizará informes de audiencias mensuales para informar al comité de contenidos acerca de los programas que generan mayor  y menor impacto en las audiencias, en pro de mejora</t>
  </si>
  <si>
    <t>De acuerdo con las necesidades de programación de la entidad</t>
  </si>
  <si>
    <t>Desconocimiento de los procedimientos de programación y normatividad vigente de la entidad</t>
  </si>
  <si>
    <t>Los operadores de control de calidad y tráfico, deberán seguir los procedimientos de programación e informar al supervisor de programación de una novedad que trascienda y no se ajuste con la normatividad vigente y a los requerimientos técnicos y de contenido, con el fin de que el lider gestione con las áreas de contenidos y de producción, si hay solución, o si hay autorizaciones, modificaciones o mejoras de los mismos con las otras áreas del canal implicadas.</t>
  </si>
  <si>
    <t>Verificar el cumplimiento según el Manual de Programación de los procedimientos, informar alguna novedad trascendental a líder de contenidos y/o producción, y siguiente informar al Comité de programación si se debe tomar la decisión de la emisión.</t>
  </si>
  <si>
    <t>Emisión de programas que están al aire sin Closed Caption</t>
  </si>
  <si>
    <t>Bitácora de closed caption y de emisión</t>
  </si>
  <si>
    <t xml:space="preserve">Uso indebido del del software de Closed Caption insertar  subtítulos en destiempo o que no correspondan al contenido emitido. </t>
  </si>
  <si>
    <t>Desfinanciación del contrato.</t>
  </si>
  <si>
    <t>Los operadores de closed caption deberán revisar el material que se realizó offline para garatizar que cuente con la respectiva inserción del closed caption,  y  dejando trazabilidad por correo electrónico de su inserción.</t>
  </si>
  <si>
    <t>Los operadores de control de calidad y tráfico deberán revisar los programas que alistan para la emisión, que cuenten con el sistema closed caption, de lo contrario deberán informar para su respectiva ejecución.</t>
  </si>
  <si>
    <t>Fallas técnicas en el software utilizado para insertar el Closed Caption en los contenidos del Canal</t>
  </si>
  <si>
    <t>Los operadores de control de calidad deberán revisar el material que ya tiene closed caption, dejando trazabilidad por correo electrónico y en el comunicado, para asegurar que los programas relacionados dispongan del Closed Caption correcto.</t>
  </si>
  <si>
    <t>Los operadores de closed caption deben estudiar el manual de estilo de closed caption de la entidad, para evitar emitir textos que no cumplan con las especificaciones de calidad de la entidad</t>
  </si>
  <si>
    <t>Incumplimiento en la generación de closed caption por parte del operador del sistema</t>
  </si>
  <si>
    <t>El supervisor de programación deberá asignar a los operadores de su proceso la de la inserción  del sistema closed caption, en el caso de reportar cualquier anomalía o trabajo mal realizado informar a la gerencia.</t>
  </si>
  <si>
    <t>Se deberá informar periódicamente a los operadores sobre la inserción de Closed Caption y hacer seguimiento aleatorio para verificar que sea ingresado correctamente</t>
  </si>
  <si>
    <t>La información del comunicado de programación no corresponde a la emisión</t>
  </si>
  <si>
    <t>Incumplimiento a la Resolución 350 de 2016</t>
  </si>
  <si>
    <t>Revisión desde control de calidad de la programación que contiene o no el closed caption</t>
  </si>
  <si>
    <t>Enviar el comunicado con previa verificación y con anticipación a los operadores de closed caption</t>
  </si>
  <si>
    <t>Incumplimiento por falta de monitoreo del closed caption en la emisiónal aire</t>
  </si>
  <si>
    <t>Los operadores del master de emisión e ingenieros de emisión, deberán monitorear las señales de Canal Trece, con el fin de reportar inmediatamente cualquier anomalía que se pueda presentar en la emisión y realización del closed caption en vivo, a través de comunicación inmediata con el Líder de Emision e Infraestructura de TV  y supervisor de programación y posterior información por bitácora y/o correo electrónico</t>
  </si>
  <si>
    <t>Se deberá revisar periódicamente la Bitácora de closed caption y del máster de emisión para identificar las observaciones presentadas</t>
  </si>
  <si>
    <t>Pérdida total de material audiovisual finalizado</t>
  </si>
  <si>
    <t>Discos Duros de Backup de contenidos</t>
  </si>
  <si>
    <t>Daño del soporte o dispositivo en el que se encontraba el material audiovisual</t>
  </si>
  <si>
    <t>Pérdida del archivo y memoria histórica del canal</t>
  </si>
  <si>
    <t>Los operadores de control de calidad, deberán actualizar semanalmente el inventario de programas, informando sobre el material almacenado, duración y nombre, al Supervisor de Programación, quien impulsará  junto con el líder de Ti el proyecto de archivo audiovisual para el correcto orden en el almacenamiento, conservación y preservación de este material digital.</t>
  </si>
  <si>
    <t>Los operarios de control de calidad deberán llenar el consecutivo de cada programa para dejar registro de sus características, sinopsis, bloques, y el disco duro donde reposan.</t>
  </si>
  <si>
    <t>De acuerdo con los archivos finales de cada programa emitido en el canal</t>
  </si>
  <si>
    <t>Error humano en el borrado de material audiovisual</t>
  </si>
  <si>
    <t>El proceso de Producción mantendrá doble copia de los archivos finales, previo envio al proceso de programación, en caso de que por error humano o de hardware se pierda un archivo, se deberá informar inmediatamente para buscar soluciones con las copias existentes en el area de Producción y Programación.</t>
  </si>
  <si>
    <t>Los operadores de control de calidad y Logger de archivo audiovisual, custodiaran los discos duros que se encuentran en la oficina de programación, y conoceran lo que allí reposa, evitando que personas ajenas a la Entidad los manipulen.</t>
  </si>
  <si>
    <t xml:space="preserve">Desconocimiento en la forma de archivar el material audiovisual </t>
  </si>
  <si>
    <t>Cada vez que se tenga la versión final de un archivo audiovisual, los operadores de programación  custodiaran los discos duros, para solo prestarlos a personal autorizado. Este proceso se realiza  en el momento de tener la versión  final de los archivos que se emiten en el canal.</t>
  </si>
  <si>
    <t>Cada vez que ingrese un nuevo operario de programación a la entidad, se le deberá dar la inducción de su proceso empezando por la lectura y comprensión del manual de programación y Manual de Archivo Audiovisual, donde se encuentran listados los parámetros internos y legales para la emisión de contenidos de la entidad, así como el medio de conservación y compromiso de la entidad.</t>
  </si>
  <si>
    <t>Cintas LTO de backup de contenidos</t>
  </si>
  <si>
    <t>Se mantendra doble copia del contenido en cintas diferentes.</t>
  </si>
  <si>
    <t xml:space="preserve">Los ingenieros de emision custodian las cintas LTO. Ninguna otra persona podra tener acceso no autorizado a dicho recurso. Adicionalmente se realiza backup de las cintas, generando una duplicidad del contenido. </t>
  </si>
  <si>
    <t>Falla en el tiempo de entrega de los informes a entes de control</t>
  </si>
  <si>
    <t>Cronograma de entrega de Informes a Entes de Control</t>
  </si>
  <si>
    <t>Perdida de contratistas que realizan la actividad</t>
  </si>
  <si>
    <t>El supervisor de programación participará en reuniones periódicas con los procesos de contenidos y producción, con el fin de recopilar la información necesaria para cada uno de los informes exigidos por los entes de control. Así mismo, los operadores de control de calidad y tráfico, administrador de emisión realizarán los informes de programación con anticipación, para la respectiva verificación de cada ítem.</t>
  </si>
  <si>
    <t>El líder de programación deberá asistir y realizar a reuniones con los procesos, así como con las personas que apoyan la realización de los informes, para la revisión detallada de cada información.</t>
  </si>
  <si>
    <t>De acuerdo con los cronogramas de presentación de informes a entes de control</t>
  </si>
  <si>
    <t>omisión en los tiempos establecidos para la entrega de los informes</t>
  </si>
  <si>
    <t>El supervisor de programación deberá entregar los informes solicitados por los entes de control, teniendo en cuenta el cronograma de informes a entes de control y el tipo de información que se exija en ellos. Estos informes deben ir firmados por la gerencia de la entidad y también deben ser radicados por medio del software interno ORFEO.</t>
  </si>
  <si>
    <t>El Líder de programación deberá alimentar Cronograma de entrega de informes a Entes de Control con las resoluciones, contratos y/o convenios interadministrativos firmados, creando una plantilla que contenga los requerimientos de cada Ente y las fechas máximas de entrega de cada uno</t>
  </si>
  <si>
    <t>Mala planeación interna debido a un insumo no real de audiencias o información no verídica</t>
  </si>
  <si>
    <t>Informe de Audiencias</t>
  </si>
  <si>
    <t>Mala interpretación de la información recopilada de las audiencias de la entidad</t>
  </si>
  <si>
    <t>Desfinanciación del contrato y perdida de audiencias.</t>
  </si>
  <si>
    <t>El analista de audiencias deberá complementar el  manual ya adelantado que establece  la manera correcta de la descarga ideal la información, el análisis de esta misma en el tablero de datos de audiencia, y la forma correcta de la actualización del tablero de datos, para  la vigencia 2020 , esto con el fin de conservar la información y su forma de interpretación en el tiempo.</t>
  </si>
  <si>
    <t>El analista de audiencias deberá entregar un Informe de audiencias y hábitos de consumo al líder de programación para que se puedan interpretar los hábitos de consumo de las personas que consumen contenidos del Canal para que los comités de contenidos y de programación puedan tomar las mejores decisiones en la emisión de los contenidos.</t>
  </si>
  <si>
    <t>Trimestralmente</t>
  </si>
  <si>
    <t>Gestión de Emisión y Transmisión</t>
  </si>
  <si>
    <t xml:space="preserve">Emitir la parrilla (Playlist) de programación con errores. </t>
  </si>
  <si>
    <t>MM-ET-F02 Bitácora de emisión</t>
  </si>
  <si>
    <t>Deficiente control y seguimiento a la parrilla de programacion del master de emisión, emitiendo un Playlist no revisado o con errores</t>
  </si>
  <si>
    <t xml:space="preserve">Disminución de las audiencias y mala imagen del Canal </t>
  </si>
  <si>
    <t xml:space="preserve">Diligenciamiento de la Bitácora por parte de cada uno de los operadores del master de emisión en su turno correspondiente, en donde se dejaran establecidas y realizadas las diferentes actividades diarias, las fallas o dificultades presentadas en la emisión, igualmente se comunicará de manera inmediata cualquier anomalía que se deba solucionar, para dar cumpliendo a los parámetros de emisión de cada uno de los programas, la cual tendrá seguimiento por parte del líder TI y supervisión de programación.
</t>
  </si>
  <si>
    <t>Reuniones de seguimiento en la emisión de contenidos por parte del líder del proceso una vez al mes verificando novedades y formulando estrategias.
Como: Se realiza el previo play de cada uno de los programas reportados en la continuidad.
Quien: Los operadores del master de emisión.
Periodicidad: Diaria.</t>
  </si>
  <si>
    <t>Desconocimiento de procedimientos y controles existentes por parte de Programación.</t>
  </si>
  <si>
    <t>Investigaciones disciplinarias.
Fiscales.
Penales.
Sanciones.</t>
  </si>
  <si>
    <t>Los lideres del proceso de emisión y de programación realizarán una supervisión permanente de actividades entre las áreas de programación y emisión. Velando por el control y correcto diligenciamiento del formato de bitácora del máster de emisión</t>
  </si>
  <si>
    <t>Se  debe generar un procedimiento desde Emision e infraestructura de TV y programación que involucre a cada uno de los integrantes del equipo de trabajo que este involucrado en la emisión de los contenidos, en el cual estén identificados los puntos de control</t>
  </si>
  <si>
    <t xml:space="preserve">Emisión de los contenidos sin el cumplimiento de los parámetros técnicos requeridos.
</t>
  </si>
  <si>
    <t>Falta de conocimientos en los procedimientos de emisión del canal</t>
  </si>
  <si>
    <t>El ingeniero encargado de los equipos o ingeniero de soporte realizara capacitaciones al personal del master de emisión en los procesos, tecnologías y operatividad de los equipos, esta actividad se realizara cada que se realicen cambios de tecnología o ingrese personal nuevo al proceso.</t>
  </si>
  <si>
    <t>Los ingenieros de soporte de emision brindan el material (manuales, flujos, listas de contactos, etc..) necesario para mantener retroalimentado al personal del master sobre los cambios tecnológicos y/o de procedimiento para emitir los contenidos del canal, el material actualizado reposa en un directorio OneDrive del master de emisión.</t>
  </si>
  <si>
    <t>Fallas presentadas en la fibra y en el cableado entre el master de emisión  al master producción de Canal Trece, y del master de producción de Canal Trece al telepuerto de  RTVC</t>
  </si>
  <si>
    <t>Los ingenieros de emision mantendrán comunicación con el ingeniero de Telepuerto de RTVC, con el fin de efectuar el monitoreo o seguimiento de la señal al aire constantemente. Esta actividad se llevara a cabo cada vez que sea requerido.</t>
  </si>
  <si>
    <t>los operadores del master de emisión realizan el monitoreo constante de la señal en TDT, análogo y en los cable operadores de Claro y Directv., Las inconsistencias encontradas  se dejan reportadas en el formato MM-ET-F02 Bitácora de emisión, además se sostiene constante comunicación con la ingeniería de RTVC para efectuar el monitoreo o seguimiento de la señal al aire del Canal.</t>
  </si>
  <si>
    <t>Ausencia de personal operativo en master de emision.</t>
  </si>
  <si>
    <t>Riesgo de Talento Humano</t>
  </si>
  <si>
    <t>Gestion de emergencia</t>
  </si>
  <si>
    <t>Retrasos en procesos de contratacion</t>
  </si>
  <si>
    <t>Inoperatividad del master de emision, disminucion de audiencias y mala imagen del canal</t>
  </si>
  <si>
    <t xml:space="preserve">Plan Anual de Contratacion. </t>
  </si>
  <si>
    <t xml:space="preserve">El lider de emision e Infraestructura, en compañia de la lider de Programacion realizaran la planeacion de la contratacion en busqueda de mantener una disponibilidad continua de personal operativo del master de emision. </t>
  </si>
  <si>
    <t xml:space="preserve">Incapacidad  o calamidad medica </t>
  </si>
  <si>
    <t>El personal de master de emision deberá reportar cualquier situacion que le genere indisponibilidad medida a los supervisores del contrato</t>
  </si>
  <si>
    <t>De manera preventiva, la unidad juridica, el proceso de Emision y el personal de SGSST exigiran y verificaran los examanes de Salud Ocupacional de los operadores previa a su contratacion.</t>
  </si>
  <si>
    <t>Fallas en equipos críticos del master de emisión generando daños en la señal</t>
  </si>
  <si>
    <t>Hoja de mantenimiento de equipos</t>
  </si>
  <si>
    <t>Obsolescencia Tecnológica o Falta de mantenimiento y actualizaciones especializadas para los equipos</t>
  </si>
  <si>
    <t xml:space="preserve">Los ingenieros de soporte de emisión realizarán mantenimientos preventivos de los equipos del master según lo establecido en los procedimientos del proceso y actualizando las hojas de los equipos cada vez que se realice.
Adicionalmente, tanto los operadores, como los ingenieros de emision, realizan una inspeccion diaria de los equipos, su buen funcionamiento y el estado de la señal al aire.  </t>
  </si>
  <si>
    <t>Los ingenieros de soporte de emisión realizarán mantenimientos preventivos en los equipos, reportando a los líderes cuando sea necesario el contratar a un tercero para actualizar, reparar o cambiar los equipos del mater por obsolescencia.
Contar con contrato de soporte de segundo y tercer nivel para atencion a fallas y cambios de partes de los equipos criticos del master de emision.</t>
  </si>
  <si>
    <t>Cuatrimestral</t>
  </si>
  <si>
    <t>Gestión Financiera</t>
  </si>
  <si>
    <t>Procesos de Apoyo</t>
  </si>
  <si>
    <t>Realizar movimientos financieros indebidos, o pagos no autorizados para beneficio de un privado</t>
  </si>
  <si>
    <t>Tabla Excel de Conciliaciones</t>
  </si>
  <si>
    <t>Falta de planeación presupuestal en la ejecución de los recursos que administra la entidad</t>
  </si>
  <si>
    <t>Perdida de recursos</t>
  </si>
  <si>
    <t>*El personal de apoyo profesional de presupuesto concilia mensualmente los egresos de tesorería con los egresos presupuestales verificando que las erogaciones correspondan a un compromiso presupuestal. 
Se deja como evidencia archivo en Excel con la conciliación correspondiente
En caso de encontrarse una desviación, se informa a la gerencia y control interno disciplinario.
*La asistente financiera realiza las conciliaciones bancarias con periodicidad mensual, donde verifica que todas las erogaciones correspondan a un gasto causado y tengan un respaldo presupuestal.
La evidencia de la ejecucion del control es la conciliacion bancaria.
En caso de encotrarse desviacion se informara a la Coordinacion de Tesoreria</t>
  </si>
  <si>
    <t>Verificación de la consistencia y razonabilidad de la información presentada mediante la contratación de personal idóneo en el proceso</t>
  </si>
  <si>
    <t>Error al liquidar por menor valor las obligaciones de terceros a favor de la Entidad</t>
  </si>
  <si>
    <t>Estados financieros no razonables</t>
  </si>
  <si>
    <t>*El personal de apoyo profesional de presupuesto concilia mensualmente los egresos de tesorería con los egresos presupuestales verificando que las erogaciones correspondan a un compromiso presupuestal. 
Se deja como evidencia archivo en Excel con la conciliación correspondiente
En caso de encontrarse una desviación, se informa a la gerencia y control interno disciplinario.
*La asistente financiera realiza las conciliaciones bancarias con periodicidad mensual, donde verifica que todas las erogaciones correspondan a un gasto causado y tengan un respaldo presupuestal.
La evidencia de la ejecucion del control es la conciliacion bancaria.
En caso de encotrarse desviacion se informara a la Cordinacion de Tesoreria</t>
  </si>
  <si>
    <t>Realizar conciliaciones y análisis de la información en cuadros de Excel con los reportes y vencimientos a presentar</t>
  </si>
  <si>
    <t>Aceptar sobornos de un privado usando el poder para beneficiarlo</t>
  </si>
  <si>
    <t>La Profes*El personal de apoyo profesional de presupuesto concilia mensualmente los egresos de tesorería con los egresos presupuestales verificando que las erogaciones correspondan a un compromiso presupuestal. 
Se deja como evidencia archivo en Excel con la conciliación correspondiente
*El personal de apoyo profesional de presupuesto concilia mensualmente los egresos de tesorería con los egresos presupuestales verificando que las erogaciones correspondan a un compromiso presupuestal. 
Se deja como evidencia archivo en Excel con la conciliación correspondiente
En caso de encontrarse una desviación, se informa a la gerencia y control interno disciplinario.
*La asistente financiera realiza las conciliaciones bancarias con periodicidad mensual, donde verifica que todas las erogaciones correspondan a un gasto causado y tengan un respaldo presupuestal.
La evidencia de la ejecucion del control es la conciliacion bancaria.
En caso de encotrarse desviacion se informara a la Cordinacion de Tesoreria</t>
  </si>
  <si>
    <t>Control concecutivos y respaldo presupuestal de las operaciones de pago, consecutivos de facturas</t>
  </si>
  <si>
    <t>Inadecuado registro de las operaciones contables y financieras</t>
  </si>
  <si>
    <t>Sistema SYSMAN</t>
  </si>
  <si>
    <t>Desconocimiento de la normatividad, procedimientos  o disposiciones Contables</t>
  </si>
  <si>
    <t>La selección de personal de planta se realiza de acuerdo al procedimiento de selección e ingreso de personal del proceso de talento humano.
Al tratarse de colaboradores contratista se establece la verificacion de experiencia para el desarrollo de su actividad y se aplican pruebas de conocimiento especifico.
De evidenciarse desviación, se procedera a capacitar al personal o tomar las medidas necesarias de acuerdo a su impacto.</t>
  </si>
  <si>
    <t>Darle cumplimiento a los procedimientos de selección de personal y colaboradores de apoyo a la gestion.</t>
  </si>
  <si>
    <t>De acuerdo a su impacto, realizar el ajuste o Informar sobre la materialización al Comité de Sostenibilidad Contable o a Control Interno Disciplinario</t>
  </si>
  <si>
    <t>Error humano en el registro las obligaciones beneficiando a terceros</t>
  </si>
  <si>
    <t>Los apoyos profesionales del area contable y el contador, realizan verificacion de la informacion registrada antes de ser entregada al area de tesoreria para pago.
En la carpeta de one drive del area de evidencia por proyecto los filtros de revisión de la informacion registrada.
En caso de desviación, se devuelven las cuentas al filtro anterior o al supervisor para subsanación.</t>
  </si>
  <si>
    <t>Verificacion de los registros a travez del establecimiento de filtros en el proceso del area.</t>
  </si>
  <si>
    <t>Liquidación de recursos o facturación errónea por parte de los contratistas</t>
  </si>
  <si>
    <t>El profesional de apoyo verifica que el cobro del contratista cumpla lo establecido en el procedimiento de cuentas por pagar y lo contratasta con la informacion contractual.
En caso de desviacion se devuelve la cuenta al supervisor para la subsanacion respectiva</t>
  </si>
  <si>
    <t>Dar cumplimiento al procedimiento de cuentas por pagar</t>
  </si>
  <si>
    <t>Errores en transferencias a proveedores</t>
  </si>
  <si>
    <t>Extractos bancarios</t>
  </si>
  <si>
    <t>Error en el registro de la transferencia en la plataforma bancaria</t>
  </si>
  <si>
    <t>Pérdida de recursos</t>
  </si>
  <si>
    <t>El profesional de apoyo de tesoreria y facturacion registra en el ERP, la informacion de la cuenta bancaria de los terceros certificada en la etapa precontractual.
La coordinadora de Tesoreria y Facturacion verifica la informacion registrada por el personal de apoyo en los archivos planos que se suben a la plataforma bancaria.
En caso de desviacion, la coordinacion de tesoreria realiza los ajustes respectivos y toma las medidas correspondientes.</t>
  </si>
  <si>
    <t>Registrar una IP en la plataforma de la entidad financiera, para evitar pagos no autorizados en beneficios de privados asegurando la verificación de la consistencia y razonabilidad de la información entregada por los colaboradores del proceso.</t>
  </si>
  <si>
    <t>De acuerdo a su impacto realizar el ajuste o se informara a la gerencia y control interno disciplinario</t>
  </si>
  <si>
    <t>Ejecución de recursos no contemplados en la planeación Presupuestal</t>
  </si>
  <si>
    <t>Plan Anual de Adquisiciones y Anteproyecto de Presupuesto</t>
  </si>
  <si>
    <t>Incumplimiento de la ejecución presupuestal de acuerdo a lo programado en el Plan Anual de Adquisiciones.</t>
  </si>
  <si>
    <t>Detrimento patrimonial.</t>
  </si>
  <si>
    <t>Al recibir las solicitudes de CDP, el profesional de apoyo verifica que contengan el visto bueno del lider de planeacion y se registra de acuerdo a lo planeado en el anteproyecto de presupuesto.
En caso de desviacion, se devuelve la solicitud de CDP para ser corregida.
El coordinador de Presupuesto y Contabilidad, elabora informes mensuales de ejecucion presupuestal, previamente conciliado con las areas de contabilidad, facturacion y tesoreria.
En caso de desviacion, se realizan los ajustes correspondientes.</t>
  </si>
  <si>
    <t>Verificación periódica de la contratación de acuerdo al PAA y el anteproyecto de presupuesto presentado a MinHacienda</t>
  </si>
  <si>
    <t>Informar sobre la materialización a Gerencia y Control Interno Disciplinario</t>
  </si>
  <si>
    <t>Seguimiento inadecuado o nulo a la ejecución presupuestal.</t>
  </si>
  <si>
    <t>Conciliaciones mensuales de la información contable, presupuestal y de tesorería, aplicando la normatividad y procedimientos contables vigentes</t>
  </si>
  <si>
    <t>Asignación de contratos que no han sido presupuestados.</t>
  </si>
  <si>
    <t>Que no se aplique o que se aplique de forma incorrecta una disposición tributaria</t>
  </si>
  <si>
    <t>Normas Tributarias aplicables</t>
  </si>
  <si>
    <t>La falta de actualización en las normas tributarias en la entidad que puedan ocasionar que personal sin el conocimiento adecuado pueda cometer errores</t>
  </si>
  <si>
    <t>Condenas, Multas y costos para la Entidad con probables acciones de repetición</t>
  </si>
  <si>
    <t>De manera conjunta el apoyo profesional contable y el contador realizan las liquidaciones tributarias, para posteriormente ser revisadas y verificadas por la revisoria fiscal de la entidad.
Adicional se cuenta con el apoyo de un asesor tributario a quien se le realizan las consultas sobre inquietudes de materia tributaria y contable.
En caso de desviacion, la revisoria fiscal devolvera las liquidaciones via correo electronico y solicitara la correccion al contador.</t>
  </si>
  <si>
    <t>El contador revisa permanente de la normatividad, actualización tributaria y la revisoria fiscal realizara revisiones constantes a las declaraciones tributarias en cumplimiento de sus obligaciones contractuales.</t>
  </si>
  <si>
    <t>Tecnología Convergente</t>
  </si>
  <si>
    <t xml:space="preserve">Fallas en el ingreso a los sistemas de información </t>
  </si>
  <si>
    <t>Riesgo Tecnológico</t>
  </si>
  <si>
    <t>Servidor de Respaldo</t>
  </si>
  <si>
    <t xml:space="preserve">No disponibilidad de los servidores que despliegan los sistemas de información internos </t>
  </si>
  <si>
    <t xml:space="preserve">
Retraso en los procesos administrativos, financieros y contractuales </t>
  </si>
  <si>
    <t xml:space="preserve">Se realizará monitoreo sobre los servidores, herramientas, servicios y sistemas desplegados cada 3 meses por la persona de soporte de los sistemas informáticos y el ingeniero de operaciones TI, dejando evidencia en la bitácora de servicios e infraestructura TI. En caso de materializarse ... </t>
  </si>
  <si>
    <t>Se adquirió un servidor de respaldo para los servidores ubicados en el datacenter del Hangar, además se realizan mantenimientos y actualizaciones  preventivas constantes</t>
  </si>
  <si>
    <t xml:space="preserve">Interrupciones en la prestación de los servicios tecnológicos, sistemas de información y comunicaciones </t>
  </si>
  <si>
    <t>Infraestructura de Administración de red LAN</t>
  </si>
  <si>
    <t xml:space="preserve">Falta de infraestructura para la administración de la Red LAN del Canal. </t>
  </si>
  <si>
    <t xml:space="preserve">Afectación de la operación de los procesos de la entidad que se soportan en infraestructura tecnológica </t>
  </si>
  <si>
    <t>Se realizará monitoreo diario de la red de datos y comunicaciones y se actualizará la información del cuadro de mando de servicios TI y/o enviara informe por la persona de soporte de los sistemas informáticos</t>
  </si>
  <si>
    <t>Mantenimiento y actualización de los dispositivos de red para realizar seguimiento, monitoreo y control a través de la  infraestructura para la administración de la Red LAN del Canal</t>
  </si>
  <si>
    <t>Diario</t>
  </si>
  <si>
    <t>Intermitencia y fallos en la operación y prestación de los servicios tecnológicos, sistemas de información, equipos de computo, periféricos, comunicaciones e infraestructura</t>
  </si>
  <si>
    <t>Riesgo de Infraestructura</t>
  </si>
  <si>
    <t>Obsolescencia de los sistemas de información, servicios tecnológicos, equipos, periféricos, comunicaciones e infraestructura tecnológica</t>
  </si>
  <si>
    <t xml:space="preserve">Disminución del trabajo productivo en los procesos  limitando los recursos tecnológicos </t>
  </si>
  <si>
    <t>Se realizaran mantenimientos preventivos y correctivos sobre los equipos y periféricos según lo establecido en los procedimientos por parte del ingeniero de operaciones TI y el personal de soporte a los sistemas informáticos, actualizando las hojas de los equipos cada vez que se realice.</t>
  </si>
  <si>
    <t>Renovación tecnológica en dispositivos obsoletos y  Mantenimientos correctivos y preventivos constantes sobre equipos de computo y periféricos.</t>
  </si>
  <si>
    <t xml:space="preserve">Perdida o fuga de información por intrusiones </t>
  </si>
  <si>
    <t>Política de Seguridad de la Información</t>
  </si>
  <si>
    <t>Incumplimiento de las políticas relacionadas con seguridad de la información</t>
  </si>
  <si>
    <t xml:space="preserve">Afectaciones de confidencialidad, integridad y disponibilidad sobre los activos de información </t>
  </si>
  <si>
    <t xml:space="preserve">El Líder de TI realizará el diseño, aprobación, aplicación y seguimiento de las políticas de seguridad de la información y se implementarán los controles correspondientes, esta política deberá ser actualizada de forma anual y de acuerdo a los estándares de seguridad vigentes . </t>
  </si>
  <si>
    <t>Diseño y aplicación de una política del sistema de gestión de seguridad de la información que genere controles relacionados con la protección de los activos de información de la entidad, y monitorizando la seguridad por medio de auditorias internas y externas</t>
  </si>
  <si>
    <t>Una vez al Año</t>
  </si>
  <si>
    <t>Fallas generales en la infraestructura, comunicaciones, servicios y sistemas sin contar con un plan que garantice su continuidad</t>
  </si>
  <si>
    <t>PETIC</t>
  </si>
  <si>
    <t>Falta de un Plan de Continuidad de Servicios</t>
  </si>
  <si>
    <t>Los lideres del proceso de tecnologia convergente realizarán el diseño, aprobación, aplicación y seguimiento de un plan de continuidad de negocio (PETIC) generando un flujo de trabajo para que los operadores puedan restablecer la operación de los sistemas en caso de una falla y/o apagado de equipos.</t>
  </si>
  <si>
    <t>Diseño de un plan de continuidad de negocio - PETIC para ejecución de pruebas en un sitio alterno, además de contar con un reel de emergencia en RTVC para enrutar la señal del aire.</t>
  </si>
  <si>
    <t>Gestión de Recursos Físicos</t>
  </si>
  <si>
    <t>No detectar pérdida, faltantes, daños y/u obsolescencia de los Bienes de la entidad</t>
  </si>
  <si>
    <t>Información incompleta, inexacta, desactualizada o no confiable suministrada por el personal a cargo de la ejecución de los inventarios.</t>
  </si>
  <si>
    <t>Detrimento Patrimonial.</t>
  </si>
  <si>
    <t>El encargado de recursos físicos deberá velar por la actualización y verificación de los Activos Fijos se encuentren registrados y asignados en el ERP designado por la Entidad. Esta actividad se desarrollara mínimo una vez al año o cuando por disposiciones legales o de la gerencia sea requerida.</t>
  </si>
  <si>
    <t xml:space="preserve">Verificación, revisión y validación de Responsables, Ubicaciones, Estado Físico de los activos fijos de la entidad a cargo de las diferentes áreas del canal. </t>
  </si>
  <si>
    <t xml:space="preserve">Informar sobre la materialización al Comité de inventarios y a la Gerencia de la entidad, en caso de ser necesario adelantar las acciones administrativas a que hayan lugar. </t>
  </si>
  <si>
    <t xml:space="preserve">No Reporte de Compra de Activos Fijos al Proceso de Gestión de Recursos Físicos.                  </t>
  </si>
  <si>
    <t>Cifras de los Estados Financieros No Confiables relacionados con Activos Fijos.</t>
  </si>
  <si>
    <t>El encargado de recursos físicos deberá reportar el ingreso de activos fijos al modulo de inventarios del sistema SYSMAN, solicitando a todos los procesos el informar oportunamente la adquisición de activos fijos. Esta actividad se debe realizar cada vez que se adquiera un nuevo activo en la entidad.</t>
  </si>
  <si>
    <t>Actualización de Registros en el ERP designado por la Entidad en el sistema SYSMAN.</t>
  </si>
  <si>
    <t>Faltantes de Insumos de Aseo y Bioseguridad en respuesta a la Emergencia Sanitaria a Causa del COVID-19.</t>
  </si>
  <si>
    <t xml:space="preserve">Inexistencia de Insumos de Aseo y Bioseguridad por parte del Proveedor seleccionado.       </t>
  </si>
  <si>
    <t>Incumplimiento legal de las reglamentaciones estipuladas por el Gobierno Nacional relacionados con la Emergencia Sanitaria.</t>
  </si>
  <si>
    <t>El encargado de los recursos físicos de la entidad deberá tener un listado alternativo de proveedores de los insumos de aseo en caso de desabastecimiento para dar cumplimiento al Protocolo de Bioseguridad de la entidad y a los lineamientos del Gobierno Nacional. La adquisición de insumos de aseo se deberá hacer según los inventarios de la entidad.</t>
  </si>
  <si>
    <t>Tener diferentes estrategias de abastecimiento (productos opcionales) en caso de alza de precios en el mercado.</t>
  </si>
  <si>
    <t xml:space="preserve">Informar a la Dirección Juridica y Administrativa,  en caso de ser necesario activar un plan de choque. </t>
  </si>
  <si>
    <t>Alzas en los precios ofertados a razón de la alta demanda de Insumos de Aseo y Bioseguridad en el mercado</t>
  </si>
  <si>
    <t>El encargado de los recursos físicos de la entidad deberá mantener stock de productos de aseo y documentar la recepción de Insumos según lo estipula el Protocolo de Bioseguridad, así en caso de alza de precios por parte de un proveedor dispondrá del tiempo necesario para conseguir uno nuevo con precios más accesible. Esta actividad se debe realizar cada vez que se requieran productos de aseo y exista alza de precios en el mercado.</t>
  </si>
  <si>
    <t>Seguimiento periódico del cumplimiento Protocolo de Bioseguridad desplegado por la Entidad para conocer el estado del contrato firmado con el proveedor y el stock de productos de aseo.</t>
  </si>
  <si>
    <t>Faltantes de Insumos de Aseo y Cafetería, Insumos de Papelería, Elementos de Ferretería</t>
  </si>
  <si>
    <t xml:space="preserve">Inexistencia de Insumos de Aseo, Papelería y Ferretería por parte del Proveedor seleccionado  </t>
  </si>
  <si>
    <t xml:space="preserve">Impactar negativamente el ambiente laboral. </t>
  </si>
  <si>
    <t>El encargado de los recursos físicos de la entidad deberá mantener un stock de seguridad correspondiente al suministro de una semana para los insumos de cafetería y aseo y de un mes para los insumos de papelería y oficina, además deberá mantener una reserva de inventario para contingencias de suministro. Esta actividad se realiza según el stock de inventario de productos.</t>
  </si>
  <si>
    <t xml:space="preserve">Realizar seguimiento y trazabilidad desde la herramienta tecnológica dispuesta por la Entidad para la atención de solicitudes. </t>
  </si>
  <si>
    <t>Informar a la Dirección Juridica y Administrativa,  en caso de ser necesario activar un plan de choque.</t>
  </si>
  <si>
    <t>Falencias en los controles establecidos en los procedimientos cotidianos</t>
  </si>
  <si>
    <t>Retraso de las actividades operativas de procesos Misionales y de Apoyo de la Entidad.</t>
  </si>
  <si>
    <t>El encargado de los recursos físicos deberá realizar controles de Supervisión según lo establece el Manual de Supervisión a los proveedores de insumos de la entidad, asegurando la entrega completa y oportuna de los productos adquiridos. Esta actividad se deberá realizar una vez al mes con cada proveedor contratado.</t>
  </si>
  <si>
    <t>Realizar seguimiento del consumo mensual de insumos a través de Inventarios registrados en el ERP designado por la Entidad.</t>
  </si>
  <si>
    <t>Reporte erróneo o atemporal de los Activos Fijos a la Entidad Aseguradora.</t>
  </si>
  <si>
    <t>No Reporte de Compra de Activos Fijos al Proceso de Gestión de Recursos Físicos por parte de otros Procesos de la Entidad. generando que no se incluyan los bienes adquiridos en la cobertura del plan de seguros de la Entidad</t>
  </si>
  <si>
    <t>Que los bienes adquiridos no se encuentren asegurados y en caso de siniestro no existiría la reposición del Activo por parte de la Aseguradora.</t>
  </si>
  <si>
    <t>El encargado de recursos físicos deberá realizar seguimientos al Procedimiento de Ingresos a Almacén, cuya última actividad se basa en el reporte de los Activos recibidos a la aseguradora contratada por la Entidad. Esta actividad deberá ser realizada cada vez que ingrese un activo dentro de los terminos fijados por la aseguradora.</t>
  </si>
  <si>
    <t>Socializar con las áreas y/o procesos de la entidad que adquieren bienes el procedimiento establecido para el ingreso a almacén.</t>
  </si>
  <si>
    <t>Falencias en los controles establecidos en los procedimientos cotidianos.</t>
  </si>
  <si>
    <t>Impactar negativamente Procesos Misionales de la Entidad.</t>
  </si>
  <si>
    <t>El encargado de recursos físicos deberá realizar un constante seguimiento sobre la adquisición de activos nuevos, es decir, recolección de evidencia, facturas de compra, correos electrónicos y demás soportes según corresponda para gestionar la inclusión de los elementos adquiridos en el plan de seguros vigente.</t>
  </si>
  <si>
    <t>Seguimiento de los activos que se adquieren en la Entidad para poder dar ingreso oportuno en el sistema SYSMAN para gestionar la inclusión de los elementos adquiridos en el plan de seguros vigente.</t>
  </si>
  <si>
    <t>Suspensión de los Servicios Públicos de la Entidad.</t>
  </si>
  <si>
    <t>Calendario de Actividades</t>
  </si>
  <si>
    <t>El encargado de recursos físicos deberá hacer uso de herramientas tecnológicas y/o programadores de calendario que generen alerta temprana sobre la próxima llegada de facturación de servicios públicos para poder solicitar copias virtuales de la facturación en caso de retrasos o no entrega del recibo por parte de los mensajeros del prestador de servicio. Esta actividad se desarrolla dependiendo de los tiempos programados en el calendario.</t>
  </si>
  <si>
    <t>Seguimiento de las fechas de recepción de facturas de servicios públicos para hacer descarga de las ultimas facturas por el portal web de las entidades prestadoras de servicios.</t>
  </si>
  <si>
    <t xml:space="preserve">Retrasos y/o fallas de entrega de facturación por parte del prestador del servicio. </t>
  </si>
  <si>
    <t>El encargado de recursos físicos deberá hacer seguimiento de las páginas web de los prestadores del servicio público como alternativa a la facturación física y solución ante una falla en la entrega de la facturación en las sedes de prestación del servicio, para asegurar el pago oportuno de los servicios públicos.</t>
  </si>
  <si>
    <t xml:space="preserve">Generación de backups y trazabilidad de las facturas de servicios públicos. </t>
  </si>
  <si>
    <t>Fallas ERP designado por la Entidad para la administración de Inventarios.</t>
  </si>
  <si>
    <t xml:space="preserve">Actualización de Versiones de Software no comunicadas. </t>
  </si>
  <si>
    <t>Interfaces Retrasadas.</t>
  </si>
  <si>
    <t>El líder de TI deberá asegurar el buen funcionamiento de los procesos ejecutados en el ERP designado por la Entidad, comunicando a todos los procesos que lo utilicen sobre posibles actualizaciones y las fechas y horarios en que no se puede utilizar el software, para así evitar daños permanentes en la información. Esta actividad se desarrolla dependiendo de las actualizaciones del software que salgan al mercado.</t>
  </si>
  <si>
    <t>Validar que la interfaz funcione correctamente para a través de pruebas gestionadas por la Gestión de TI.</t>
  </si>
  <si>
    <t>Gestión Contractual</t>
  </si>
  <si>
    <t>Perdida de documentos soporte de un contrato en beneficio de un privado</t>
  </si>
  <si>
    <t>Expediente Contractual</t>
  </si>
  <si>
    <t>Ausencia de controles al archivar los documentos soporte de todo contrato.</t>
  </si>
  <si>
    <t xml:space="preserve">Incumpliendo legal en materia de Archivo </t>
  </si>
  <si>
    <t xml:space="preserve">Las personas que realizan soporte documental en el proceso contractual deberán realizar, previa foliación y verificación de los expedientes, el traslado al archivo central con oficio soporte de conformidad con los lineamientos establecidos en los procedimientos de gestión documental de la entidad cada dos vigencias. </t>
  </si>
  <si>
    <t>Envío del expediente contractual al archivo central de la entidad con oficio soporte, en el que conste número de folios entregados.</t>
  </si>
  <si>
    <t>Cada vez que se genere la necesidad de contratación</t>
  </si>
  <si>
    <t>Informar sobre la materialización a la Gerencia y en caso de ser necesario adelantar las acciones adminsitrativas pertinentes.</t>
  </si>
  <si>
    <t>Manipulación de las carpetas de los contratos por personal no autorizado causando deficiencia en el archivo de gestión.</t>
  </si>
  <si>
    <t xml:space="preserve">Investigaciones Disciplinaria </t>
  </si>
  <si>
    <t>Las personas que realicen el soporte documental en el proceso contractual deberán realizar el diligenciamiento del formato de Check List de los documentos exigidos al futuro contratista. Informando sobre los faltantes al responsable de la contratación.</t>
  </si>
  <si>
    <t>Verificación del cumplimiento de los requisitos exigidos para la suscripción del contrato garantizando la creación del expediente de forma completa.</t>
  </si>
  <si>
    <t>Incumplimiento deliberado y/o desviación de las modalidades de contratación, y falta de aplicación de los principios y etapas en la contratación y supervisión para beneficiar a un privado</t>
  </si>
  <si>
    <t>Procesos y Procedimientos de Gestión Contractual</t>
  </si>
  <si>
    <t xml:space="preserve">Aporte incompleto o deficiente de los documentos soportes o constancias para acreditar la capacidad del oferente. </t>
  </si>
  <si>
    <t xml:space="preserve">Contratación que no cumpla con la selección objetiva y el cumplimiento  de los principios de la contratación pública </t>
  </si>
  <si>
    <t>El líder del proceso de Gestión contractual deberá revisar los procedimientos y formatos periódicamente realizando las actualizaciones correspondientes según la normatividad aplicable, al  manual de contratación de la entidad y a los demás documentos que lo soliciten. Este proceso se debe hacer mínimo una vez al año.</t>
  </si>
  <si>
    <t>Acompañamiento y asesoría jurídica por parte de los abogados del área en las diferentes etapas precontractuales.</t>
  </si>
  <si>
    <t>Informar sobre la materialización al Comité Institucional de coordinacion de Control Interno y ditrectivo y en caso de ser necesario activar la Defensa Jurídica de la Entidad</t>
  </si>
  <si>
    <t>Evaluación deficiente de los parámetros y/o criterios de evaluación para beneficio de un privado.</t>
  </si>
  <si>
    <t>Demandas y denuncias Judiciales
Perdida de imagen y credibilidad</t>
  </si>
  <si>
    <t>El líder del proceso de Gestión contractual deberá revisar y asegurar que los procesos públicos sean cargados a la página web del Canal, asegurando imparcialidad entre los oferentes. Además deberán especificar los parámetros de calificación de los proveedores. Este proceso se realizara cada vez que sea necesario.</t>
  </si>
  <si>
    <t xml:space="preserve">Socialización y aprobación de la contratación por parte del comité de contratación de la entidad </t>
  </si>
  <si>
    <t>Vencimiento en los plazos para cumplir con el objeto del contrato</t>
  </si>
  <si>
    <t>Riesgo Legal o de Cumplimiento</t>
  </si>
  <si>
    <t>Cronograma de Actividades Contractuales</t>
  </si>
  <si>
    <t>Vencimiento en los plazos para cumplir con el objeto del contrato y/o presentar presupuesto insuficiente para comprometer el contrato.</t>
  </si>
  <si>
    <t xml:space="preserve">Contratación que no satisfaga las necesidades reales del Canal
</t>
  </si>
  <si>
    <t>Los supervisores de contrato deberán establecer un cronograma de actividades y entregables con el fin de tener mayor precisión en los informes mensuales. Cualquier anomalía o retraso detectado deberá ser comunicado al proceso Contractual y a la Gerencia de la entidad. En caso de materialización deberán tomar las acciones pertinentes.</t>
  </si>
  <si>
    <t>Creación de cronograma de actividades con el fin de reducir la probabilidad de incumplimiento por parte del contratista.</t>
  </si>
  <si>
    <t>Incumplimiento de las etapas y requisitos  establecidos en el manual de contratación</t>
  </si>
  <si>
    <t>Manual de Contratación</t>
  </si>
  <si>
    <t>Aporte incompleto o deficiente de los documentos soportes o constancias para acreditar la capacidad del oferente o evaluaciones y/o criterios de evaluación deficientes.</t>
  </si>
  <si>
    <t>Contratación que no cumpla con la selección objetiva y el cumplimiento  de los principios de la contratación pública.</t>
  </si>
  <si>
    <t xml:space="preserve">El comité evaluador designado por la gerencia verificara el cumplimiento de los requisitos habilitantes y ponderables de los proponentes velando por el cumplimiento de los lineamientos establecidos en los términos de referencia de los procesos. </t>
  </si>
  <si>
    <t>Revisión Documental y evaluación de los procesos contractuales por parte del abogado responsable del proceso y  el líder de la gestión contractual.</t>
  </si>
  <si>
    <t>Informar sobre la materialización a la Gerencia y en caso de ser necesario adelantar las acciones adminsitrativas y judiciales pertinentes.</t>
  </si>
  <si>
    <t xml:space="preserve">Ejecución del contrato sin el cumplimiento de los requisitos </t>
  </si>
  <si>
    <t>Checklist de requisitos de ejecución</t>
  </si>
  <si>
    <t>Ausencia de controles y seguimiento en el perfeccionamiento del contrato o falta de conocimientos en los procesos de contratación</t>
  </si>
  <si>
    <t xml:space="preserve">Sanciones legales
Demandas Judiciales
</t>
  </si>
  <si>
    <t>Los encargados de brindar soporte documental y abogados del proceso de Gestión Contractual deben realizar una verificación del cumplimiento de los requisitos de ejecución de los contratos celebrados por la entidad  y deberán informar cualquier inconsistencia encontrada al líder de Gestión Contractual.</t>
  </si>
  <si>
    <t>Revisión Documental de los procesos contractuales por parte del abogado responsables o líder del proceso contractual. Verificando el soporte de afiliación a ARL y la aprobación de garantías en los términos establecidos.</t>
  </si>
  <si>
    <t>No liquidar los contratos en los plazos establecidos en estos o en la Ley</t>
  </si>
  <si>
    <t>Base de Datos Contractual</t>
  </si>
  <si>
    <t>Falta de control y seguimiento al estado de la contratación</t>
  </si>
  <si>
    <t>Perdida de competencia para liquidar en sede administrativa</t>
  </si>
  <si>
    <t>Los supervisores de la entidad deberán realizar una verificación periódica del estado de ejecución de los contratos informando las novedades al proceso de gestión contractual y verificando las clausulas establecidas en los contratos para liquidación.</t>
  </si>
  <si>
    <t>Verificación y seguimiento dependiendo de la tipología o clausulas establecidas en los contratos para la liquidación</t>
  </si>
  <si>
    <t>Gestión Jurídica</t>
  </si>
  <si>
    <t>Inoportuna gestión jurídica en las diferentes etapas procesales de defensa judicial para favorecer al demandante o a un privado.</t>
  </si>
  <si>
    <t>Formato MA-GJ-F02 Formato Informe Procesos Judiciales</t>
  </si>
  <si>
    <t>Utilización indebida de información privilegiada y negligencia profesional en beneficio de un privado</t>
  </si>
  <si>
    <t>Perdidas económicas.</t>
  </si>
  <si>
    <t>El abogado encargado de la defensa jurídica de la entidad deberá gestionar Informes de seguimiento trimestrales a los procesos judiciales que involucran al Canal. Informando donde se encuentra el proceso, demandante, demandado, cuantía estimada del proceso, estado actual del proceso y observaciones.</t>
  </si>
  <si>
    <t>Informes de seguimiento a los procesos judiciales que involucran al Canal.</t>
  </si>
  <si>
    <t>Cada vez que se genere la necesidad de seleccionar un abogado defensor</t>
  </si>
  <si>
    <t>Informar sobre la materialización al Comité de conciliación.</t>
  </si>
  <si>
    <t>Situaciones de conflicto de interés donde el abogado defensor, por omisión o relación cerrada con el demandante o demandado beneficie a un privado</t>
  </si>
  <si>
    <t>Al momento de cada notificación de demanda, la gerencia de la entidad seleccionara un abogado ya sea in house o externo conforme a la especialidad requerida, quien será el responsable de adelantar la defensa de la entidad. Dicha defensa, se pondrá en conocimiento del Director Jurídico y Administrativo,  y cuando se requiera, se someterá el caso a estudio del Comité de Conciliación para lo pertinente.</t>
  </si>
  <si>
    <t>Objetividad al momento de seleccionar el apoderado del Canal, quien no tenga conflicto de intereses en el litigio, reportando el litigio ante el sistema de información judicial</t>
  </si>
  <si>
    <t>Demandas no presentadas  y falta de contestación oportuna de las mismas.</t>
  </si>
  <si>
    <t>Falta de seguimiento por parte de los apoderados designados para los procesos judiciales</t>
  </si>
  <si>
    <t>El abogado designado por la entidad deberá velar por el correcto diligenciamiento de los Informes de seguimiento a los procesos judiciales que involucran al Canal así como deberá enviar las notificaciones de demanda, y demás notificaciones que se requieran enviar. Revisando constantemente el estado del proceso en el juzgado donde se encuentre el litigio</t>
  </si>
  <si>
    <t xml:space="preserve">Informes de seguimiento a los procesos judiciales que involucran al Canal cuando sea necesario al comité de conciliación de las posibles actuaciones jurídicas a tomar dentro de cada proceso, para su aprobación. </t>
  </si>
  <si>
    <t>Cada vez que se presente el informe de gestión de los procesos judiciales.</t>
  </si>
  <si>
    <t>Participación y Atención al Ciudadano</t>
  </si>
  <si>
    <t xml:space="preserve">Agilizar o demorar la respuesta de una PQRSD en beneficio de un privado </t>
  </si>
  <si>
    <t>Sistema de correspondencia oficial</t>
  </si>
  <si>
    <t xml:space="preserve">Deficiencias por parte de los controles frente a los procesos y procedimientos definidos para el tramite y gestión de las PQRSD. </t>
  </si>
  <si>
    <t>Hallazgos por parte de los entes de control.</t>
  </si>
  <si>
    <t>El encargado de asignar las PQRSD deberá dar  cumplimiento del  procedimiento MA-PAC-P01 PQRSD, dando recepción a las solicitudes por cualquier de los medios dispuestos y asignándola al responsable, dejando trazabilidad de los tiempos oportunos de respuesta según la solicitud  y entregando un numero de radicado al ciudadano para su oportuno seguimiento. Esta actividad se deberá realizar cada vez que se radique una PQRSD en la entidad.</t>
  </si>
  <si>
    <t>Registro y trazabilidad de las PQRSD  a través del sistema de correspondencia oficial.</t>
  </si>
  <si>
    <t>Cada vez que se genere una PQRSD en la entidad</t>
  </si>
  <si>
    <t>Informar sobre la materialización al Comité de Desempeño Institucional y en caso de ser necesario activar las acciones administrativas pertinentes.</t>
  </si>
  <si>
    <t>Alteración en beneficio de un tercero o en beneficio propio de los sistemas de información establecidos para la gestión de las PQRSD.</t>
  </si>
  <si>
    <t>Pérdida de  credibilidad en la imagen institucional.</t>
  </si>
  <si>
    <t>El colaborador de Atención al Ciudadano deberá realizar una publicación trimestral de los informes de recepción y contestación de PQRSD  en la página web de la entidad.</t>
  </si>
  <si>
    <t>Uso de herramientas de gestión como: encuestas de satisfacción, seguimiento en la oportunidad de las respuestas.</t>
  </si>
  <si>
    <t>Omisión intencional en la contestación de la PQRSD u atención al ciudadano.</t>
  </si>
  <si>
    <t>Acciones constitucionales  en contra de la Entidad.</t>
  </si>
  <si>
    <t>Las respuestas que así lo requieran seran revisadas por el proceso de Defensa Jurídica de la entidad para asegurar control en las respuestas y que sean contestadas en los tiempos establecidos normativamente.</t>
  </si>
  <si>
    <t xml:space="preserve">Informes trimestrales de PQRSD publicados en página web. </t>
  </si>
  <si>
    <t>Seguimiento trimestral</t>
  </si>
  <si>
    <t>Retraso en las respuestas emitidas por la entidad o respuestas que no cumplen con lo requerido en la PQRSD.</t>
  </si>
  <si>
    <t>formato MA-PAC-F01 Consolidado Peticiones, Quejas , Reclamos y Denuncias</t>
  </si>
  <si>
    <t>Incumplimiento en los términos otorgados por la ley para dar una respuesta de fondo y concreta al solicitante.</t>
  </si>
  <si>
    <t xml:space="preserve">Acciones constitucionales por parte de los peticionarios, que pueden desencadenar en procesos judiciales y/o administrativos para el representante legal de la entidad y para el colaborador encargado de emitir la respuesta.        </t>
  </si>
  <si>
    <t>El encargado de Atención al Ciudadano debe consignar toda la información de PQRSD en el formato MA-PAC-F01 Consolidado Peticiones, quejas, reclamos y denuncias, informando periódicamente a la persona asignada acerca del tiempo ordinario de respuesta para poder dar seguimiento y control a la atención integral de las PQRSD.</t>
  </si>
  <si>
    <t>Con el fin de centralizar las respuestas brindadas al ciudadano se podran evidenciar en un repositorio a través de One Drive, el cual soporta la calidad y los tiempos de respuesta. Lo anterior en razón a que no solo es el aplicativo de Orfeo el utilizado para la radicación de las solicitudes.</t>
  </si>
  <si>
    <t xml:space="preserve">Deficiencia en la proyección, revisión y aprobación de respuestas a las PQRSD. </t>
  </si>
  <si>
    <t>Las PQRSD se radican por ORFEO, página Web y en dado caso que no se tenga la completitud de los datos del peticionario, se le asigna un radicado interno en la base de unificación. Adicionalmente, la DJA llevará acabo el seguimiento mensual del inclumpliento a los terminos de Ley.</t>
  </si>
  <si>
    <t>Mecanismo de recepción de PQRSD a través de la pagina web de la entidad que enviara un correo al ciudadano y al equipo de atención al ciudadano quienes registraran la información en el formato correspondiente.</t>
  </si>
  <si>
    <t>Gestión Documental</t>
  </si>
  <si>
    <t xml:space="preserve">Perdida de documentos del canal </t>
  </si>
  <si>
    <t>Riesgo Documental</t>
  </si>
  <si>
    <t>Archivo Central</t>
  </si>
  <si>
    <t xml:space="preserve">
Falta de control en los documentos entregados en custodia de un colaborador
</t>
  </si>
  <si>
    <t>Pérdida de confidencialidad de la información</t>
  </si>
  <si>
    <t>El líder del proceso de Gestión documental deberá realizar seguimiento de las transferencias primarias hacia el archivo central para verificar el cumplimiento en la organización de los archivos y la actualización de los inventarios documentales por parte del apoyo para la gestión documental de acuerdo a cronograma de transferencias aprobado. Esta actividad se realizara cada vez que sea necesario.</t>
  </si>
  <si>
    <t>Seguimiento a los archivos de gestión y central por parte de los colaboradores de gestión documental, según cronograma de transferencia aprobado.</t>
  </si>
  <si>
    <t xml:space="preserve">   Cada seis meses, de acuerdo al cronograma de transferencias previamente establecido en la entidad</t>
  </si>
  <si>
    <t>Demora en la entrega de los documentos  a las dependencias en beneficio de un privado</t>
  </si>
  <si>
    <t>Formato de recepción y envió de correspondencia</t>
  </si>
  <si>
    <t>Recolección inoportuna de la correspondencia por direcciones erradas o inexistentes</t>
  </si>
  <si>
    <t>Retraso en el trabajo de las dependencias destinatarias e incumplimiento de los términos legales de respuesta</t>
  </si>
  <si>
    <t xml:space="preserve">
Los colaboradores del proceso documental deberán realizar una verificación física de la cantidad de documentación pendiente por entregar y/o recoger, informando al líder de gestión documental para realizar la entrega correspondiente. 
</t>
  </si>
  <si>
    <t>Los colaboradores del proceso documental deberán velar por la correcta entrega de mensajería en el Canal, documentando desde la recepción del correo hasta la entrega al colaborador destinatario.</t>
  </si>
  <si>
    <t>Cada vez que sea enviada o se reciba correspondencia en la entidad</t>
  </si>
  <si>
    <t>No adecuado tratamiento en la custodia de los documentos que se producen en la entidad</t>
  </si>
  <si>
    <t>TRD</t>
  </si>
  <si>
    <t xml:space="preserve">Desconocimiento de las TRD aprobadas
</t>
  </si>
  <si>
    <t>Investigaciones disciplinarias</t>
  </si>
  <si>
    <t>El líder del proceso de gestión documental deberá velar por la estructuración, intervención y actualización del proyecto de gestión documental para actualización Tablas de retención documental (TRD) de la entidad. Este proceso deberá realizarse como mínimo una vez al año</t>
  </si>
  <si>
    <t xml:space="preserve">Se deberá tener encuentra el cronograma de transferencias para realizar seguimiento y aplicación de las TRD.
</t>
  </si>
  <si>
    <t>Una vez al año o cuando surjan cambios en el organigrama de la entidad.</t>
  </si>
  <si>
    <t>Gestión del Talento Humano</t>
  </si>
  <si>
    <t>Acuerdo entre funcionarios públicos para beneficiar a personas en particular a través de su nombramiento de manera directa  para  beneficio de un privado</t>
  </si>
  <si>
    <t>Manual de Perfiles y Competencias</t>
  </si>
  <si>
    <t>Intereses particulares en beneficio propio o de un tercero, aceptando presiones para la vinculación de personal y/o terceros que no cumplan con el perfil solicitado</t>
  </si>
  <si>
    <t xml:space="preserve">Perdidas económicas por desgaste administrativo al interior de la Entidad e Investigaciones disciplinarias
</t>
  </si>
  <si>
    <t xml:space="preserve">Desde la Dirección Jurídica y Administrativa, con el acompañmiento del jefe de área o líder de proceso que este involucrado, se realiza la revisión del perfil requerido de conformidad con el manual de perfiles y competencias de la entidad, teniendo en cuenta la vacante, se realiza la convocatoria la cual se publica en la página web del canal, recibidas y validadas las hojas de vida se evalúan aquellas que cumplen con los requisitos y el perfil solicitado (MA-GTH-F03), se procede a citar a entrevistas y pruebas técnicas a las personas preseleccionadas, surtido este proceso de acuerdo con los resultados se selecciona el candidato y se remite memorando de recomendación a la gerencia para su aprobación. En caso de ser aprobado, se contacta al candidato y se solicitan los documentos para el ingreso, de igual forma se debe validar las referencias con el formato correspondiente (MA-GTH-11), y carta de autorización para la toma del examen médico de salud ocupacional, luego de realizado y firmado el contrato, se realizan las afiliaciones a seguridad social. Por último, se realiza la inducción al cargo. </t>
  </si>
  <si>
    <t>Lista de chequeo (MA-GTH-F10) de verificación de requisitos para la vinculación a la entidad teniendo en cuenta el procedimiento selección de personal (MA-GTH-P01)</t>
  </si>
  <si>
    <t>Cada vez que se presente una necesidad de contratación</t>
  </si>
  <si>
    <t xml:space="preserve">Liquidación  y pago  en la  nómina de factores salariales sin el respectivo control dentro del proceso </t>
  </si>
  <si>
    <t>Deficiencias de controles desde el inicio del proceso para las novedades y/o en su revisión, liquidando erróneamente la nómina</t>
  </si>
  <si>
    <t xml:space="preserve">El colaborador de compensación de nómina y talento humano registra las novedades reportadas del mes en el módulo de Sysman, generando el proceso de la prenómina y validando los datos calculados, una vez se haya realizado la respectiva validación se procede a generar informes para la causación contable, la cual debe ser verificada y aprobada con él área contable, después los informes (Resumen total de nómina, Devengos y descuentos, Causación contable, Reporte Salud, Reporte Pensión, Reporte Riesgos, Reporte Parafiscales, Planilla seguridad social, y Reporte cesantías) se envian para las firmas de; Contador, Coordinador de Presupuesto y Contabilidad, Directora Jurídica y Administrativa, y la Gerente, posterior a ello, se envian a la Coordinación de Tesorería y Facturación. </t>
  </si>
  <si>
    <t xml:space="preserve">Procedimiento, Manuales y formatos  documentados y establecidos. Control en el acceso y autorización  para el ingreso sistema del personal encargado del proceso y verificación de la nómina. (MA-GTH-M04  / MA-GTH-P03) </t>
  </si>
  <si>
    <t>Informar sobre la materialización a la Gerencia de la entidad  y en caso de ser necesario, tomar las medidas administrativas a que haya lugar</t>
  </si>
  <si>
    <t>Fallas en la generación de nomina.</t>
  </si>
  <si>
    <t>Desconocimiento de la disposiciones legales vigentes en materia laboral, salarial, tributaria y parafiscal.</t>
  </si>
  <si>
    <t>Demandas, procesos legales, sanciones, condenas.</t>
  </si>
  <si>
    <t>El colaborador de compensación de nómina y talento humano realizará una verificación de control previa a la aprobación de la nómina de forma mensual por quienes intervienen (Dirección Jurídica y Administrativa, Coordinación de presupuesto y Contabilidad y Gerencia).</t>
  </si>
  <si>
    <t>Generar la nomina y realizar un control previo a la aprobación para minimizar la posibilidad de cometer errores.</t>
  </si>
  <si>
    <t>Deficiencias en el soporte tecnológico del proceso</t>
  </si>
  <si>
    <t>El líder de T.I realizará actualización y mantenimiento del software de nómina cada vez que se presente una actualización o novedad de nomina por parte del líder del proceso y personal encargado del software.</t>
  </si>
  <si>
    <t>Actualización y mantenimiento del software de nómina velando por salvaguardar la información y por capacitar al personal que utiliza el software informando sobre los cambios posteriores a la actualización.</t>
  </si>
  <si>
    <t>Vinculación de personal no idóneo e incumplimiento del mandato misional.</t>
  </si>
  <si>
    <t>Falta de actualización y ajuste de las competencias comportamentales y funcionales del Manual de Funciones y Competencias.</t>
  </si>
  <si>
    <t>Incumplimiento de las funciones y obligaciones propias de los cargos.</t>
  </si>
  <si>
    <t>La directora Jurídica y Administrativa deberá actualizar el Manual de Perfiles y Competencias Laborales de la Planta de Cargo, según las disposiciones legales o  cuando se requiera una actualización por cambios de los objetivos estratégicos de la entidad.</t>
  </si>
  <si>
    <t>Realizar la actualización cuando se requiera del documento de compilación del Manual de Perfiles y Competencias Laborales de la Planta de Cargos</t>
  </si>
  <si>
    <t>Cada vez que se requiera actualizar el Manual</t>
  </si>
  <si>
    <t>Los perfiles no reflejan las características requeridas para desempeñar los cargos requeridos en la Entidad.</t>
  </si>
  <si>
    <t>Incumplimiento de los objetivos y metas institucionales.</t>
  </si>
  <si>
    <t>La Directora Jurídica y Administrativa deberá enviar el documento aprobado con su respectiva resolución al proceso de planeación para realizar la publicación de la versión controlada del documento de compilación del Manual de Perfiles y Competencias Laborales de la entidad en el Sistema Integrado de Gestión</t>
  </si>
  <si>
    <t>Disponer de una versión controlada del documento de compilación del Manual de Perfiles y Competencias Laborales de la Planta de Cargos en el Sistema Integrado de Gestión</t>
  </si>
  <si>
    <t>Incumplimiento de la normatividad vigente asociada a Seguridad y Salud en el Trabajo</t>
  </si>
  <si>
    <t>Matriz de Requisitos Legales</t>
  </si>
  <si>
    <t>No se tienen identificados los requisitos legales aplicables a la entidad</t>
  </si>
  <si>
    <t xml:space="preserve">Sanciones por parte de organismos de control
</t>
  </si>
  <si>
    <t>El profesional de SGSST deberá efectuar el seguimiento y evaluación semestral a la matriz de requisitos legales velando por su correcta actualización.</t>
  </si>
  <si>
    <t>Presentación de la Matriz Legal para revisión por la Dirección Jurídica y Administrativa</t>
  </si>
  <si>
    <t>Semestral</t>
  </si>
  <si>
    <t>Informar sobre la materialización a la Gerencia y en caso de ser necesario activar la Defensa Jurídica de la Entidad</t>
  </si>
  <si>
    <t xml:space="preserve">Incapacidad de responder ante alguna eventualidad que ponga en riesgo la salud y seguridad tanto de colaboradores como de la infraestructura de la entidad
</t>
  </si>
  <si>
    <t>Plan de Emergencias</t>
  </si>
  <si>
    <t>No contar con equipos para la atención, preparación y respuesta ante emergencias</t>
  </si>
  <si>
    <t>Sanciones por parte de organismos de control</t>
  </si>
  <si>
    <t>El Profesional de SGSST deberá realizar inspecciones de seguridad verificando la existencia y condiciones adecuadas de los elementos para la atención y respuesta ante emergencias.</t>
  </si>
  <si>
    <t>El Profesional de SGSST deberá realizar el seguimiento al plan de emergencias de la entidad</t>
  </si>
  <si>
    <t>Informar sobre la materialización a la Gerencia  y en caso de ser necesario adelantar las acciones administrativas a que haya lugar. Adicionalmente activar la Defensa Juridica de la Entidad en caso de ser necesario</t>
  </si>
  <si>
    <t>No contar con un Comité Paritario de Seguridad y Salud en el Trabajo, Comité de Convivencia Laboral</t>
  </si>
  <si>
    <t>Sanciones por parte de organismos de control e Investigaciones disciplinarias</t>
  </si>
  <si>
    <t>El Profesional de  SGSST deberá velar por la creación del Comité Paritario de Seguridad y Salud en el Trabajo y el Comité de Convivencia Laboral, liderando sus reuniones, además dejar constancia en actas, incluyendo capacitaciones y otras actividades.</t>
  </si>
  <si>
    <t>El Profesional de SGSST deberá realizar el seguimiento al plan de capacitaciones en temas relacionados con la seguridad y la salud en el trabajo de la entidad</t>
  </si>
  <si>
    <t>Perdida de documentos soporte del SGSST, además de las publicaciones y/o mensajes divulgados</t>
  </si>
  <si>
    <t>SharePoint de SGSST</t>
  </si>
  <si>
    <t xml:space="preserve">No contar con la documentación mínima del SGSST </t>
  </si>
  <si>
    <t>Sanciones por parte de organismos de control
Investigaciones disciplinarias</t>
  </si>
  <si>
    <t>El Profesional de SGSST deberá guardar una copia de los documentos, comunicados y demás divulgaciones, del SGSST, en la plataforma "One Drive - SharePoint" con la que cuenta la entidad.</t>
  </si>
  <si>
    <t xml:space="preserve">Trabajar sobre la plataforma virtual de la entidad (OneDrive - SharePoint) </t>
  </si>
  <si>
    <t xml:space="preserve">Informar sobre la materialización a la Gerencia  y en caso de ser necesario adelantar las acciones administrativas a que haya lugar. </t>
  </si>
  <si>
    <t>Contratos con condiciones desfavorables para la entidad</t>
  </si>
  <si>
    <t>Estudios de Mercado y Proponentes</t>
  </si>
  <si>
    <t>contratos cuyas condiciones sean creadas en beneficio de un privado</t>
  </si>
  <si>
    <t xml:space="preserve">Sanciones por parte de organismos de control,
e Investigaciones disciplinarias, fiscales, y penales.
</t>
  </si>
  <si>
    <t>Realizar el respectivo estudio de sector y mercado, además del Estudio de Conveniencia que garantice la mejor oferta para la entidad, cada que se requiera un producto o servicio para beneficio de la entidad. Será responsabilidad del encargado del SGSST elaborar los documentos y del área jurídica la de revisar y aprobar los documentos para que se garantice la protección de la entidad.</t>
  </si>
  <si>
    <t>El profesional de SGSST realizará la evaluación de ofertas de los procesos de contratación para su posterior revisión por parte del proceso de Gestión Contractual y aprobación del Comité de Contratación</t>
  </si>
  <si>
    <t>Cuando se requiera la necesidad de contratar a un proveedor en temas relacionados al SGSST</t>
  </si>
  <si>
    <t>No contar con elementos para la desinfección de espacios y colaboradores, ni elementos de protección personal frente a la contingencia causada por el COVID-19</t>
  </si>
  <si>
    <t>Protocolo de Bioseguridad</t>
  </si>
  <si>
    <t>No se cumplen con los protocolos de bioseguridad para la prevención del Covid-19</t>
  </si>
  <si>
    <t>Sanciones por parte de organismos de control que abarcan hasta el cierre temporal de la entidad</t>
  </si>
  <si>
    <t>El profesional de SGSST deberá actualizar y divulgar el protocolo de bioseguridad a todos los niveles de la entidad, sensibilizando y capacitando a los trabajadores en la prevención del COVID-19, además deberá entregar elementos de protección personal oportunamente a los colaboradores que deban realizar trabajos presenciales y deberá realizar inspecciones periódicas de seguridad relacionadas con el cumplimiento del protocolo, informando a la gerencia sobre las personas que incumplan con los parámetros del mismo.</t>
  </si>
  <si>
    <t>El profesional de SGSST deberá realizar el seguimiento oportuno a el protocolo de bioseguridad, establecimiento de puntos de desinfección y seguimiento a las solicitudes de EPP.</t>
  </si>
  <si>
    <t>Gestión de Evaluación, Control y Seguimiento</t>
  </si>
  <si>
    <t>Manipulación, pérdida y/o distorsión premeditada de la información en el desarrollo de la auditoría interna con el fin de obtener un beneficio para un privado</t>
  </si>
  <si>
    <t>Plan Anual de Auditorias y Seguimientos</t>
  </si>
  <si>
    <t>Deficiencia profesional para la aplicación del marco internacional para la práctica de la auditoria interna</t>
  </si>
  <si>
    <t>Pérdida de imagen del equipo auditor y Control Interno, toma de decisiones inadecuadas.</t>
  </si>
  <si>
    <t>El profesional de Control Interno presenta a aprobación y/o actualización el Plan Anual de Auditorias y Seguimientos al Comité Institucional Coordinador de Control Interno, adicionalmente se reportará el resultado del mismo en la evaluación trimestral que realiza la Oficina de Planeación. Los informes de las auditorias se socializan con los responsables de proceso y  con los miembros del Comité, en caso de que alguno de los miembros detecte una anomalía en el informe deberá reportarlo para adelantar las investigaciones que haya a lugar.</t>
  </si>
  <si>
    <t>El Profesional de Control Interno socializara semestralmente los resultados de las auditorias y seguimientos en el Comité Institucional Coordinador de Control Interno, dejandolo en acta de comité, en caso de no llevarse al comité se debera invitar a comité para realizar la socialización.</t>
  </si>
  <si>
    <t>trimestralmente</t>
  </si>
  <si>
    <t>Informar sobre la materialización del riesgo al CICCI y Directivo para que los miembros realicen las acciones a que haya lugar.</t>
  </si>
  <si>
    <t>No conformidades detectadas pero no reportadas en situaciones donde pueda existir Conflicto de Intereses.</t>
  </si>
  <si>
    <t>Desviación en la Gestión Institucional</t>
  </si>
  <si>
    <t>Falta de planeación y/o aprobación del Plan Anual de Auditorias</t>
  </si>
  <si>
    <t>Pérdida de imagen de la entidad</t>
  </si>
  <si>
    <t>Informar sobre la materialización del riesgo al CICCI y Direcitov para que los miembros realicen las acciones a que haya lugar.</t>
  </si>
  <si>
    <t>Incumplimiento del Plan Anual de Auditorias</t>
  </si>
  <si>
    <t>Toma de decisiones inadecuadas</t>
  </si>
  <si>
    <t>Inconsistencias en la información presentada y/o incumplimiento en informes requeridos por los entes de control</t>
  </si>
  <si>
    <t>Informes y/o Certificados de envio</t>
  </si>
  <si>
    <t>Información errónea o incompleta entregada por los lideres de proceso.</t>
  </si>
  <si>
    <t>Investigaciones y sanciones disciplinarias</t>
  </si>
  <si>
    <t>La Profesional de Control Interno cuando se requiera, solo tendrá en cuenta la información que este refrendada por el líder de proceso, quien deberá garantizar que la información sea confiable, oportuna y de calidad. Sin embargo, cuando aplique se realizarán revisiones aleatorias para verificar la información suministrada. En caso de que no corresponda se solicitará al responsable la aclaración por cualquiera de los medios de comunicación institucionales.</t>
  </si>
  <si>
    <t>De acuerdo con cronograma del Plan anual de auditorias y segimientos de cada vigencia</t>
  </si>
  <si>
    <t>Informar a la Gerencia sobre la inconsistencia, para solicitar a la entidad destino solicitud de aclaración del informe reportado</t>
  </si>
  <si>
    <t xml:space="preserve">No detectar posibles opciones de mejora </t>
  </si>
  <si>
    <t>Ocultar información
Pérdida de información
Falta de compromiso de los auditados</t>
  </si>
  <si>
    <t>Falta de compromiso de los auditados</t>
  </si>
  <si>
    <t>El Profesional de Control Interno en las auditorias solicita al auditado la firma de la carta de salvaguarda donde este manifiesta que la información entregada para la realización de la auditoria es verídica, cumple con los criterios de calidad y que sea entregada oportunamente a la Oficina de Control Interno. Adicionalmente, en los casos en que se pueda confrontar la información en los sistemas de información oficiales, se hará. En caso de encontrar inconsistencias se reportará al responsable de la información para que justifique la razón de los errores.</t>
  </si>
  <si>
    <t>de acuerdo con cronograma del Plan anual de auditorias y segimientos de cada vigencia</t>
  </si>
  <si>
    <t>Quien detecte la acción de mejora que no se tuvo en cuenta en le informe de auditoria, informará por escrito a los miembros del CICCI y Directivo para que adelanten las acciones a que haya lugar</t>
  </si>
  <si>
    <t>Procesos.</t>
  </si>
  <si>
    <t>CLASIFICACIÓN DEL PROCESO.</t>
  </si>
  <si>
    <t>RIESGOS INHERENTES</t>
  </si>
  <si>
    <t>No.</t>
  </si>
  <si>
    <t>Proceso</t>
  </si>
  <si>
    <t>Bajo</t>
  </si>
  <si>
    <t>Medio</t>
  </si>
  <si>
    <t>Alto</t>
  </si>
  <si>
    <t>Extrema</t>
  </si>
  <si>
    <t>Total Riesgos por proceso</t>
  </si>
  <si>
    <t>Mejoramiento Contínuo</t>
  </si>
  <si>
    <t>Todos los Misionales</t>
  </si>
  <si>
    <t>Emisión y Transmisión</t>
  </si>
  <si>
    <t>TI</t>
  </si>
  <si>
    <t>Gestión de evaluación, control y seguimiento</t>
  </si>
  <si>
    <t>Total</t>
  </si>
  <si>
    <t>ZONA DE RIESGO</t>
  </si>
  <si>
    <t>Puntaje</t>
  </si>
  <si>
    <t>Clasificación</t>
  </si>
  <si>
    <t>Tratamiento</t>
  </si>
  <si>
    <t>Corrupción</t>
  </si>
  <si>
    <t>Estrategico</t>
  </si>
  <si>
    <t>Misionales</t>
  </si>
  <si>
    <t>Apoyo operativo</t>
  </si>
  <si>
    <t>Evaluación</t>
  </si>
  <si>
    <t xml:space="preserve"> 1 a 3 puntos</t>
  </si>
  <si>
    <t>Zona de Riesgo Baja</t>
  </si>
  <si>
    <t>Se debe asumir el riesgo y asumir las consecuencias. Los riesgos de las zonas baja se encuentran en un nivel que puede eliminarse o reducirse fácilmente con los controles establecidos en la entidad.</t>
  </si>
  <si>
    <t>4 a 6 puntos</t>
  </si>
  <si>
    <t>Zona de Riesgo Moderada</t>
  </si>
  <si>
    <t>Asumir el riesgo / reducir el riesgo. Deben tomarse las medidas necesarias para llevar los riesgos a la Zona de Riesgo Baja o eliminarlo, actuando bien sea sobre la probabilidad de ocurrencia o sobre la consecuencia, según sea el caso y tenga las posibilidades de acción.</t>
  </si>
  <si>
    <t>8 a 12 puntos</t>
  </si>
  <si>
    <t>Zona de Riesgo Alta</t>
  </si>
  <si>
    <t>Deben tomarse las medidas necesarias para llevar los riesgos a la Zona de Riesgo Moderada, Baja o eliminarlo. Reducir el riesgo, evitar, compartir o transferir.</t>
  </si>
  <si>
    <t>15 a 25 puntos</t>
  </si>
  <si>
    <t>Zona de Riesgo Extrema</t>
  </si>
  <si>
    <t>Los riesgos de la Zona de Riesgo Extrema requieren de un tratamiento prioritario. Se deben implementar los controles orientados a reducir la posibilidad de ocurrencia del riesgo o disminuir el impacto de sus efectos y tomar las medidas de protección. Reducir el riesgo, evitar, compartir o transferir</t>
  </si>
  <si>
    <t>MAPA DE CALOR RIESGO INHERENTE</t>
  </si>
  <si>
    <t>Insignificante (1)</t>
  </si>
  <si>
    <t>Menor (2)</t>
  </si>
  <si>
    <t>Moderado (3)</t>
  </si>
  <si>
    <t>Mayor (4)</t>
  </si>
  <si>
    <t>Catastrófico (5)</t>
  </si>
  <si>
    <t>Casi seguro (5)</t>
  </si>
  <si>
    <t>Probable (4)</t>
  </si>
  <si>
    <t>Posible (3)</t>
  </si>
  <si>
    <t>Improbable (2)</t>
  </si>
  <si>
    <t>Rara vez (1)</t>
  </si>
  <si>
    <t>TEVEANDINA LTDA. - CANAL TRECE SE ENCUENTRA EN LA ZONA DE RIESGOS INHERENTES EN MAYOR EL CUAL SE REQUIERE FORMULAR CONTROLES PARA EVITAR O MITIGAR ESTA CLASE DE RIESGOS.</t>
  </si>
  <si>
    <t>MAPA DE CALOR RIESGO RESIDUAL</t>
  </si>
  <si>
    <t>Configuración del Contrato Realidad</t>
  </si>
  <si>
    <t>Política de Daño Antijurídico</t>
  </si>
  <si>
    <t>Planta de Personal reducida que genera la necesidad de contratación de personal a través de prestación de servicios</t>
  </si>
  <si>
    <t>Falta de capacitación a los supervisores con respecto a la automonia de los contratistas.</t>
  </si>
  <si>
    <t>Al momento de cada notificación de demanda, la gerencia de la entidad seleccionara un abogado ya sea in house o externo conforme a la especialidad requerida, quien será el responsable de adelantar la defensa de la entidad de acuerdo a los lineamientos internos y externos. Dicha defensa, se pondrá en conocimiento del Director Jurídico y Administrativo,  y cuando se requiera, se someterá el caso a estudio del Comité de Conciliación para lo pertinente. En caso del no cumplimiento de estos parametros se podrían generar perdidas económicas, para mitigar este riesgo, se realizarán capacitaciones a los supervisores de los contratos de supervisión de servicios segun la periodicidad definida en la Política de Daño Antijurídico.</t>
  </si>
  <si>
    <t>Dar cumplimiento a los lineamientos internos y externos respecto de la configuración del Contrato Realidad</t>
  </si>
  <si>
    <t>Brindar oportunamente las capacitaciones que sean programadas dentro de la Política del Daño Antijurídico a los líderes y/o supervisores de contrato.</t>
  </si>
  <si>
    <t>Informar sobre la materialización al Comité de Conciliación y en caso de ser necesario activar las acciones administrativas pertinentes.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</si>
</sst>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rgb="FF000000"/>
      <name val="Calibri"/>
      <family val="2"/>
      <charset val="204"/>
    </font>
    <font>
      <sz val="11"/>
      <color theme="1"/>
      <name val="Calibri"/>
      <family val="2"/>
      <scheme val="minor"/>
    </font>
    <font>
      <sz val="8"/>
      <color theme="1"/>
      <name val="Calibri"/>
      <family val="2"/>
    </font>
    <font>
      <sz val="8"/>
      <color rgb="FF000000"/>
      <name val="Calibri"/>
      <family val="2"/>
    </font>
    <font>
      <sz val="8"/>
      <color theme="1"/>
      <name val="Calibri"/>
      <family val="2"/>
      <scheme val="minor"/>
    </font>
    <font>
      <b/>
      <sz val="8"/>
      <color rgb="FF000000"/>
      <name val="Calibri"/>
      <family val="2"/>
      <scheme val="minor"/>
    </font>
    <font>
      <sz val="11"/>
      <name val="Arial"/>
      <family val="2"/>
    </font>
    <font>
      <b/>
      <sz val="14"/>
      <color theme="1"/>
      <name val="Arial"/>
      <family val="2"/>
    </font>
    <font>
      <b/>
      <sz val="11"/>
      <color theme="1"/>
      <name val="Arial"/>
      <family val="2"/>
    </font>
    <font>
      <b/>
      <sz val="12"/>
      <name val="Arial"/>
      <family val="2"/>
    </font>
    <font>
      <b/>
      <sz val="9"/>
      <color theme="0"/>
      <name val="Calibri"/>
      <family val="2"/>
      <scheme val="minor"/>
    </font>
    <font>
      <sz val="10"/>
      <name val="Arial"/>
      <family val="2"/>
    </font>
    <font>
      <b/>
      <sz val="10"/>
      <color rgb="FF000000"/>
      <name val="Arial"/>
      <family val="2"/>
    </font>
    <font>
      <b/>
      <sz val="12"/>
      <color rgb="FF000000"/>
      <name val="Arial"/>
      <family val="2"/>
    </font>
    <font>
      <b/>
      <sz val="11"/>
      <color rgb="FF000000"/>
      <name val="Arial"/>
      <family val="2"/>
    </font>
    <font>
      <sz val="9"/>
      <name val="Arial"/>
      <family val="2"/>
    </font>
    <font>
      <sz val="16"/>
      <name val="Arial"/>
      <family val="2"/>
    </font>
    <font>
      <b/>
      <sz val="20"/>
      <color theme="0"/>
      <name val="Arial"/>
      <family val="2"/>
    </font>
    <font>
      <b/>
      <sz val="20"/>
      <color rgb="FF000000"/>
      <name val="Arial"/>
      <family val="2"/>
    </font>
    <font>
      <b/>
      <sz val="20"/>
      <name val="Arial"/>
      <family val="2"/>
    </font>
    <font>
      <sz val="20"/>
      <color rgb="FF000000"/>
      <name val="Arial"/>
      <family val="2"/>
    </font>
    <font>
      <b/>
      <sz val="14"/>
      <name val="Calibri"/>
      <family val="2"/>
      <scheme val="minor"/>
    </font>
    <font>
      <b/>
      <sz val="12"/>
      <name val="Calibri"/>
      <family val="2"/>
      <scheme val="minor"/>
    </font>
    <font>
      <b/>
      <sz val="12"/>
      <color theme="0"/>
      <name val="Calibri"/>
      <family val="2"/>
      <scheme val="minor"/>
    </font>
    <font>
      <sz val="12"/>
      <name val="Calibri"/>
      <family val="2"/>
      <scheme val="minor"/>
    </font>
    <font>
      <b/>
      <sz val="12"/>
      <color theme="1"/>
      <name val="Arial"/>
      <family val="2"/>
    </font>
  </fonts>
  <fills count="18">
    <fill>
      <patternFill patternType="none"/>
    </fill>
    <fill>
      <patternFill patternType="gray125"/>
    </fill>
    <fill>
      <patternFill patternType="solid">
        <fgColor rgb="FFEF7731"/>
        <bgColor indexed="64"/>
      </patternFill>
    </fill>
    <fill>
      <patternFill patternType="solid">
        <fgColor rgb="FF00A3B0"/>
        <bgColor indexed="64"/>
      </patternFill>
    </fill>
    <fill>
      <patternFill patternType="solid">
        <fgColor rgb="FFF69F2E"/>
        <bgColor indexed="64"/>
      </patternFill>
    </fill>
    <fill>
      <patternFill patternType="solid">
        <fgColor rgb="FFFBBB39"/>
        <bgColor indexed="64"/>
      </patternFill>
    </fill>
    <fill>
      <patternFill patternType="solid">
        <fgColor theme="0" tint="-4.9989318521683403E-2"/>
        <bgColor indexed="64"/>
      </patternFill>
    </fill>
    <fill>
      <patternFill patternType="solid">
        <fgColor indexed="9"/>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00A3B0"/>
        <bgColor rgb="FF000000"/>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FF0000"/>
        <bgColor rgb="FF000000"/>
      </patternFill>
    </fill>
    <fill>
      <patternFill patternType="solid">
        <fgColor rgb="FF92D050"/>
        <bgColor rgb="FF000000"/>
      </patternFill>
    </fill>
  </fills>
  <borders count="6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indexed="64"/>
      </right>
      <top style="thin">
        <color rgb="FF000000"/>
      </top>
      <bottom/>
      <diagonal/>
    </border>
    <border>
      <left/>
      <right style="thin">
        <color indexed="64"/>
      </right>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0" fontId="1" fillId="0" borderId="0"/>
    <xf numFmtId="0" fontId="1" fillId="0" borderId="0"/>
    <xf numFmtId="0" fontId="11" fillId="0" borderId="0"/>
    <xf numFmtId="0" fontId="11" fillId="0" borderId="0"/>
  </cellStyleXfs>
  <cellXfs count="198">
    <xf numFmtId="0" fontId="0" fillId="0" borderId="0" xfId="0"/>
    <xf numFmtId="0" fontId="2" fillId="0" borderId="0" xfId="0" applyFont="1"/>
    <xf numFmtId="0" fontId="3" fillId="0" borderId="0" xfId="0" applyFont="1"/>
    <xf numFmtId="0" fontId="3" fillId="0" borderId="0" xfId="0" applyFont="1" applyAlignment="1">
      <alignment horizontal="center" vertical="center"/>
    </xf>
    <xf numFmtId="0" fontId="5" fillId="0" borderId="0" xfId="0" applyFont="1"/>
    <xf numFmtId="0" fontId="8" fillId="6" borderId="3"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1" fillId="0" borderId="0" xfId="3"/>
    <xf numFmtId="0" fontId="12" fillId="0" borderId="0" xfId="4" applyFont="1" applyAlignment="1">
      <alignment vertical="center"/>
    </xf>
    <xf numFmtId="0" fontId="12" fillId="0" borderId="3" xfId="4" applyFont="1" applyBorder="1" applyAlignment="1">
      <alignment vertical="center"/>
    </xf>
    <xf numFmtId="0" fontId="14" fillId="0" borderId="3" xfId="4" applyFont="1" applyBorder="1" applyAlignment="1">
      <alignment vertical="center" wrapText="1"/>
    </xf>
    <xf numFmtId="0" fontId="14" fillId="0" borderId="3" xfId="4" applyFont="1" applyBorder="1" applyAlignment="1">
      <alignment horizontal="center" vertical="center" wrapText="1"/>
    </xf>
    <xf numFmtId="0" fontId="11" fillId="0" borderId="3" xfId="4" applyBorder="1" applyAlignment="1">
      <alignment vertical="center"/>
    </xf>
    <xf numFmtId="0" fontId="15" fillId="0" borderId="3" xfId="4" applyFont="1" applyBorder="1" applyAlignment="1">
      <alignment vertical="center" wrapText="1"/>
    </xf>
    <xf numFmtId="0" fontId="16" fillId="0" borderId="3" xfId="4" applyFont="1" applyBorder="1" applyAlignment="1">
      <alignment horizontal="center" vertical="center" wrapText="1"/>
    </xf>
    <xf numFmtId="0" fontId="11" fillId="0" borderId="0" xfId="4" applyAlignment="1">
      <alignment vertical="center" wrapText="1"/>
    </xf>
    <xf numFmtId="0" fontId="18" fillId="13" borderId="29" xfId="4" applyFont="1" applyFill="1" applyBorder="1" applyAlignment="1">
      <alignment vertical="center"/>
    </xf>
    <xf numFmtId="0" fontId="18" fillId="13" borderId="30" xfId="4" applyFont="1" applyFill="1" applyBorder="1" applyAlignment="1">
      <alignment vertical="center"/>
    </xf>
    <xf numFmtId="0" fontId="18" fillId="13" borderId="31" xfId="4" applyFont="1" applyFill="1" applyBorder="1" applyAlignment="1">
      <alignment vertical="center"/>
    </xf>
    <xf numFmtId="0" fontId="18" fillId="13" borderId="29" xfId="4" quotePrefix="1" applyFont="1" applyFill="1" applyBorder="1" applyAlignment="1">
      <alignment vertical="center"/>
    </xf>
    <xf numFmtId="0" fontId="11" fillId="0" borderId="32" xfId="3" applyBorder="1"/>
    <xf numFmtId="0" fontId="23" fillId="3" borderId="16" xfId="3" applyFont="1" applyFill="1" applyBorder="1" applyAlignment="1">
      <alignment horizontal="center" vertical="center"/>
    </xf>
    <xf numFmtId="0" fontId="23" fillId="3" borderId="33" xfId="3" applyFont="1" applyFill="1" applyBorder="1" applyAlignment="1">
      <alignment horizontal="center" vertical="center"/>
    </xf>
    <xf numFmtId="0" fontId="23" fillId="3" borderId="16" xfId="3" applyFont="1" applyFill="1" applyBorder="1" applyAlignment="1">
      <alignment horizontal="center" vertical="center" wrapText="1"/>
    </xf>
    <xf numFmtId="0" fontId="23" fillId="3" borderId="18" xfId="3" applyFont="1" applyFill="1" applyBorder="1" applyAlignment="1">
      <alignment horizontal="center" vertical="center" wrapText="1"/>
    </xf>
    <xf numFmtId="0" fontId="23" fillId="3" borderId="17" xfId="3" applyFont="1" applyFill="1" applyBorder="1" applyAlignment="1">
      <alignment horizontal="center" vertical="center" wrapText="1"/>
    </xf>
    <xf numFmtId="0" fontId="23" fillId="3" borderId="34" xfId="3" applyFont="1" applyFill="1" applyBorder="1" applyAlignment="1">
      <alignment horizontal="center" vertical="center" wrapText="1"/>
    </xf>
    <xf numFmtId="0" fontId="24" fillId="0" borderId="19" xfId="3" applyFont="1" applyBorder="1" applyAlignment="1">
      <alignment horizontal="center"/>
    </xf>
    <xf numFmtId="0" fontId="24" fillId="0" borderId="3" xfId="3" applyFont="1" applyBorder="1" applyAlignment="1">
      <alignment horizontal="center"/>
    </xf>
    <xf numFmtId="0" fontId="24" fillId="0" borderId="20" xfId="3" applyFont="1" applyBorder="1" applyAlignment="1">
      <alignment horizontal="center"/>
    </xf>
    <xf numFmtId="0" fontId="24" fillId="0" borderId="31" xfId="3" applyFont="1" applyBorder="1" applyAlignment="1">
      <alignment horizontal="center"/>
    </xf>
    <xf numFmtId="0" fontId="24" fillId="0" borderId="21" xfId="3" applyFont="1" applyBorder="1" applyAlignment="1">
      <alignment horizontal="center"/>
    </xf>
    <xf numFmtId="0" fontId="24" fillId="0" borderId="29" xfId="3" applyFont="1" applyBorder="1" applyAlignment="1">
      <alignment horizontal="center" vertical="center" wrapText="1"/>
    </xf>
    <xf numFmtId="0" fontId="23" fillId="3" borderId="23" xfId="3" applyFont="1" applyFill="1" applyBorder="1" applyAlignment="1">
      <alignment horizontal="center"/>
    </xf>
    <xf numFmtId="0" fontId="23" fillId="3" borderId="24" xfId="3" applyFont="1" applyFill="1" applyBorder="1" applyAlignment="1">
      <alignment horizontal="center"/>
    </xf>
    <xf numFmtId="0" fontId="23" fillId="3" borderId="25" xfId="3" applyFont="1" applyFill="1" applyBorder="1" applyAlignment="1">
      <alignment horizontal="center"/>
    </xf>
    <xf numFmtId="0" fontId="23" fillId="3" borderId="35" xfId="3" applyFont="1" applyFill="1" applyBorder="1" applyAlignment="1">
      <alignment horizontal="center"/>
    </xf>
    <xf numFmtId="0" fontId="23" fillId="3" borderId="26" xfId="3" applyFont="1" applyFill="1" applyBorder="1" applyAlignment="1">
      <alignment horizontal="center"/>
    </xf>
    <xf numFmtId="0" fontId="23" fillId="3" borderId="22" xfId="3" applyFont="1" applyFill="1" applyBorder="1" applyAlignment="1">
      <alignment horizontal="center"/>
    </xf>
    <xf numFmtId="0" fontId="23" fillId="3" borderId="22" xfId="3" applyFont="1" applyFill="1" applyBorder="1"/>
    <xf numFmtId="0" fontId="13" fillId="0" borderId="3" xfId="4" applyFont="1" applyBorder="1" applyAlignment="1">
      <alignment vertical="center"/>
    </xf>
    <xf numFmtId="0" fontId="20" fillId="14" borderId="29" xfId="4" applyFont="1" applyFill="1" applyBorder="1" applyAlignment="1">
      <alignment horizontal="center" vertical="center" wrapText="1"/>
    </xf>
    <xf numFmtId="0" fontId="18" fillId="15" borderId="29" xfId="4" applyFont="1" applyFill="1" applyBorder="1" applyAlignment="1">
      <alignment horizontal="center" vertical="center" wrapText="1"/>
    </xf>
    <xf numFmtId="0" fontId="18" fillId="16" borderId="29" xfId="4" applyFont="1" applyFill="1" applyBorder="1" applyAlignment="1">
      <alignment horizontal="center" vertical="center" wrapText="1"/>
    </xf>
    <xf numFmtId="0" fontId="20" fillId="16" borderId="29" xfId="4" applyFont="1" applyFill="1" applyBorder="1" applyAlignment="1">
      <alignment horizontal="center" vertical="center" wrapText="1"/>
    </xf>
    <xf numFmtId="0" fontId="18" fillId="13" borderId="58" xfId="4" applyFont="1" applyFill="1" applyBorder="1" applyAlignment="1">
      <alignment vertical="center"/>
    </xf>
    <xf numFmtId="0" fontId="20" fillId="14" borderId="59" xfId="4" applyFont="1" applyFill="1" applyBorder="1" applyAlignment="1">
      <alignment horizontal="center" vertical="center" wrapText="1"/>
    </xf>
    <xf numFmtId="0" fontId="4" fillId="0" borderId="3" xfId="0"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49" fontId="4"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43" xfId="0" applyFont="1" applyFill="1" applyBorder="1" applyAlignment="1">
      <alignment horizontal="center" vertical="center" wrapText="1"/>
    </xf>
    <xf numFmtId="0" fontId="4" fillId="0" borderId="42"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5" xfId="0" applyFont="1" applyFill="1" applyBorder="1" applyAlignment="1">
      <alignment vertical="center" wrapText="1"/>
    </xf>
    <xf numFmtId="49" fontId="4" fillId="0" borderId="5" xfId="0" applyNumberFormat="1"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3" xfId="2"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1" xfId="0"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14" fontId="2" fillId="0" borderId="3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indent="1"/>
    </xf>
    <xf numFmtId="0" fontId="2" fillId="0" borderId="3" xfId="0" applyFont="1" applyFill="1" applyBorder="1" applyAlignment="1">
      <alignment wrapText="1"/>
    </xf>
    <xf numFmtId="0" fontId="4" fillId="0" borderId="4"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wrapText="1"/>
    </xf>
    <xf numFmtId="0" fontId="4" fillId="0" borderId="29"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2" xfId="0"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7" xfId="0" applyFont="1" applyFill="1" applyBorder="1" applyAlignment="1">
      <alignment horizontal="center" vertical="center" textRotation="14"/>
    </xf>
    <xf numFmtId="0" fontId="10" fillId="3" borderId="8" xfId="0" applyFont="1" applyFill="1" applyBorder="1" applyAlignment="1">
      <alignment horizontal="center" vertical="center" textRotation="14"/>
    </xf>
    <xf numFmtId="0" fontId="10" fillId="3" borderId="7" xfId="0" applyFont="1" applyFill="1" applyBorder="1" applyAlignment="1">
      <alignment horizontal="center" vertical="center" textRotation="14" wrapText="1"/>
    </xf>
    <xf numFmtId="0" fontId="10" fillId="3" borderId="8" xfId="0" applyFont="1" applyFill="1" applyBorder="1" applyAlignment="1">
      <alignment horizontal="center" vertical="center" textRotation="14" wrapText="1"/>
    </xf>
    <xf numFmtId="0" fontId="4" fillId="0" borderId="3" xfId="0" applyFont="1" applyFill="1" applyBorder="1" applyAlignment="1">
      <alignment horizontal="center" vertical="center"/>
    </xf>
    <xf numFmtId="0" fontId="4" fillId="0" borderId="3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textRotation="14"/>
    </xf>
    <xf numFmtId="0" fontId="10" fillId="3" borderId="2" xfId="0" applyFont="1" applyFill="1" applyBorder="1" applyAlignment="1">
      <alignment horizontal="center" vertical="center" textRotation="14" wrapText="1"/>
    </xf>
    <xf numFmtId="0" fontId="10" fillId="3"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28"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3" xfId="0" applyFont="1" applyFill="1" applyBorder="1" applyAlignment="1">
      <alignment horizontal="center" vertical="center" wrapText="1"/>
    </xf>
    <xf numFmtId="14" fontId="4" fillId="0" borderId="4" xfId="0" applyNumberFormat="1" applyFont="1" applyFill="1" applyBorder="1" applyAlignment="1">
      <alignment horizontal="center" vertical="center" wrapText="1"/>
    </xf>
    <xf numFmtId="14" fontId="4" fillId="0" borderId="6" xfId="0" applyNumberFormat="1"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0" fontId="2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9" fillId="7" borderId="3" xfId="0" applyFont="1" applyFill="1" applyBorder="1" applyAlignment="1">
      <alignment horizontal="center" vertical="center" wrapText="1"/>
    </xf>
    <xf numFmtId="14" fontId="9" fillId="7" borderId="3" xfId="0" applyNumberFormat="1" applyFont="1" applyFill="1" applyBorder="1" applyAlignment="1">
      <alignment horizontal="center" vertical="center" wrapText="1"/>
    </xf>
    <xf numFmtId="0" fontId="23" fillId="3" borderId="15" xfId="3" applyFont="1" applyFill="1" applyBorder="1" applyAlignment="1">
      <alignment horizontal="center" vertical="center" wrapText="1"/>
    </xf>
    <xf numFmtId="0" fontId="23" fillId="3" borderId="53" xfId="3" applyFont="1" applyFill="1" applyBorder="1" applyAlignment="1">
      <alignment horizontal="center" vertical="center" wrapText="1"/>
    </xf>
    <xf numFmtId="0" fontId="17" fillId="12" borderId="29" xfId="4" applyFont="1" applyFill="1" applyBorder="1" applyAlignment="1">
      <alignment horizontal="center"/>
    </xf>
    <xf numFmtId="0" fontId="17" fillId="12" borderId="30" xfId="4" applyFont="1" applyFill="1" applyBorder="1" applyAlignment="1">
      <alignment horizontal="center"/>
    </xf>
    <xf numFmtId="0" fontId="17" fillId="12" borderId="31" xfId="4" applyFont="1" applyFill="1" applyBorder="1" applyAlignment="1">
      <alignment horizontal="center"/>
    </xf>
    <xf numFmtId="0" fontId="18" fillId="13" borderId="57" xfId="4" applyFont="1" applyFill="1" applyBorder="1" applyAlignment="1">
      <alignment horizontal="center" vertical="center"/>
    </xf>
    <xf numFmtId="0" fontId="18" fillId="13" borderId="31" xfId="4" applyFont="1" applyFill="1" applyBorder="1" applyAlignment="1">
      <alignment horizontal="center" vertical="center"/>
    </xf>
    <xf numFmtId="0" fontId="21" fillId="0" borderId="12" xfId="3" applyFont="1" applyBorder="1" applyAlignment="1">
      <alignment horizontal="center" vertical="center"/>
    </xf>
    <xf numFmtId="0" fontId="21" fillId="0" borderId="13" xfId="3" applyFont="1" applyBorder="1" applyAlignment="1">
      <alignment horizontal="center" vertical="center"/>
    </xf>
    <xf numFmtId="0" fontId="22" fillId="0" borderId="12" xfId="3" applyFont="1" applyBorder="1" applyAlignment="1">
      <alignment horizontal="center" vertical="center"/>
    </xf>
    <xf numFmtId="0" fontId="22" fillId="0" borderId="14" xfId="3" applyFont="1" applyBorder="1" applyAlignment="1">
      <alignment horizontal="center" vertical="center"/>
    </xf>
    <xf numFmtId="0" fontId="22" fillId="0" borderId="13" xfId="3" applyFont="1" applyBorder="1" applyAlignment="1">
      <alignment horizontal="center" vertical="center"/>
    </xf>
    <xf numFmtId="0" fontId="12" fillId="3" borderId="27" xfId="4" applyFont="1" applyFill="1" applyBorder="1" applyAlignment="1">
      <alignment horizontal="center" vertical="center"/>
    </xf>
    <xf numFmtId="0" fontId="12" fillId="3" borderId="28" xfId="4" applyFont="1" applyFill="1" applyBorder="1" applyAlignment="1">
      <alignment horizontal="center" vertical="center"/>
    </xf>
    <xf numFmtId="0" fontId="13" fillId="0" borderId="3" xfId="4" applyFont="1" applyBorder="1" applyAlignment="1">
      <alignment vertical="center"/>
    </xf>
    <xf numFmtId="0" fontId="11" fillId="8" borderId="3" xfId="4" applyFill="1" applyBorder="1" applyAlignment="1">
      <alignment horizontal="center" vertical="center"/>
    </xf>
    <xf numFmtId="0" fontId="11" fillId="9" borderId="3" xfId="4" applyFill="1" applyBorder="1" applyAlignment="1">
      <alignment horizontal="center" vertical="center"/>
    </xf>
    <xf numFmtId="0" fontId="11" fillId="10" borderId="3" xfId="4" applyFill="1" applyBorder="1" applyAlignment="1">
      <alignment horizontal="center" vertical="center"/>
    </xf>
    <xf numFmtId="0" fontId="11" fillId="11" borderId="3" xfId="4" applyFill="1" applyBorder="1" applyAlignment="1">
      <alignment horizontal="center" vertical="center"/>
    </xf>
    <xf numFmtId="0" fontId="17" fillId="12" borderId="54" xfId="4" applyFont="1" applyFill="1" applyBorder="1" applyAlignment="1">
      <alignment horizontal="center"/>
    </xf>
    <xf numFmtId="0" fontId="17" fillId="12" borderId="55" xfId="4" applyFont="1" applyFill="1" applyBorder="1" applyAlignment="1">
      <alignment horizontal="center"/>
    </xf>
    <xf numFmtId="0" fontId="17" fillId="12" borderId="56" xfId="4" applyFont="1" applyFill="1" applyBorder="1" applyAlignment="1">
      <alignment horizontal="center"/>
    </xf>
    <xf numFmtId="0" fontId="19" fillId="13" borderId="19" xfId="4" applyFont="1" applyFill="1" applyBorder="1" applyAlignment="1">
      <alignment horizontal="center" vertical="center" wrapText="1"/>
    </xf>
    <xf numFmtId="0" fontId="19" fillId="13" borderId="3" xfId="4" applyFont="1" applyFill="1" applyBorder="1" applyAlignment="1">
      <alignment horizontal="center" vertical="center" wrapText="1"/>
    </xf>
    <xf numFmtId="0" fontId="20" fillId="14" borderId="29" xfId="4" applyFont="1" applyFill="1" applyBorder="1" applyAlignment="1">
      <alignment horizontal="center" vertical="center" wrapText="1"/>
    </xf>
    <xf numFmtId="0" fontId="20" fillId="14" borderId="31" xfId="4" applyFont="1" applyFill="1" applyBorder="1" applyAlignment="1">
      <alignment horizontal="center" vertical="center" wrapText="1"/>
    </xf>
    <xf numFmtId="0" fontId="20" fillId="15" borderId="29" xfId="4" applyFont="1" applyFill="1" applyBorder="1" applyAlignment="1">
      <alignment horizontal="center" vertical="center" wrapText="1"/>
    </xf>
    <xf numFmtId="0" fontId="20" fillId="15" borderId="31" xfId="4" applyFont="1" applyFill="1" applyBorder="1" applyAlignment="1">
      <alignment horizontal="center" vertical="center" wrapText="1"/>
    </xf>
    <xf numFmtId="0" fontId="20" fillId="16" borderId="29" xfId="4" applyFont="1" applyFill="1" applyBorder="1" applyAlignment="1">
      <alignment horizontal="center" vertical="center" wrapText="1"/>
    </xf>
    <xf numFmtId="0" fontId="20" fillId="16" borderId="31" xfId="4" applyFont="1" applyFill="1" applyBorder="1" applyAlignment="1">
      <alignment horizontal="center" vertical="center" wrapText="1"/>
    </xf>
    <xf numFmtId="0" fontId="20" fillId="16" borderId="58" xfId="4" applyFont="1" applyFill="1" applyBorder="1" applyAlignment="1">
      <alignment horizontal="center" vertical="center" wrapText="1"/>
    </xf>
    <xf numFmtId="0" fontId="18" fillId="13" borderId="3" xfId="4" applyFont="1" applyFill="1" applyBorder="1" applyAlignment="1">
      <alignment horizontal="center" vertical="center"/>
    </xf>
    <xf numFmtId="2" fontId="18" fillId="13" borderId="3" xfId="4" quotePrefix="1" applyNumberFormat="1" applyFont="1" applyFill="1" applyBorder="1" applyAlignment="1">
      <alignment horizontal="center" vertical="center"/>
    </xf>
    <xf numFmtId="2" fontId="18" fillId="13" borderId="3" xfId="4" applyNumberFormat="1" applyFont="1" applyFill="1" applyBorder="1" applyAlignment="1">
      <alignment horizontal="center" vertical="center"/>
    </xf>
    <xf numFmtId="0" fontId="18" fillId="13" borderId="3" xfId="4" quotePrefix="1" applyFont="1" applyFill="1" applyBorder="1" applyAlignment="1">
      <alignment horizontal="center" vertical="center"/>
    </xf>
    <xf numFmtId="0" fontId="18" fillId="13" borderId="20" xfId="4" applyFont="1" applyFill="1" applyBorder="1" applyAlignment="1">
      <alignment horizontal="center" vertical="center"/>
    </xf>
    <xf numFmtId="0" fontId="20" fillId="17" borderId="29" xfId="4" applyFont="1" applyFill="1" applyBorder="1" applyAlignment="1">
      <alignment horizontal="center" vertical="center" wrapText="1"/>
    </xf>
    <xf numFmtId="0" fontId="20" fillId="17" borderId="31" xfId="4" applyFont="1" applyFill="1" applyBorder="1" applyAlignment="1">
      <alignment horizontal="center" vertical="center" wrapText="1"/>
    </xf>
    <xf numFmtId="0" fontId="18" fillId="15" borderId="29" xfId="4" applyFont="1" applyFill="1" applyBorder="1" applyAlignment="1">
      <alignment horizontal="center" vertical="center" wrapText="1"/>
    </xf>
    <xf numFmtId="0" fontId="18" fillId="15" borderId="31" xfId="4" applyFont="1" applyFill="1" applyBorder="1" applyAlignment="1">
      <alignment horizontal="center" vertical="center" wrapText="1"/>
    </xf>
    <xf numFmtId="0" fontId="18" fillId="16" borderId="29" xfId="4" applyFont="1" applyFill="1" applyBorder="1" applyAlignment="1">
      <alignment horizontal="center" vertical="center" wrapText="1"/>
    </xf>
    <xf numFmtId="0" fontId="18" fillId="16" borderId="58" xfId="4" applyFont="1" applyFill="1" applyBorder="1" applyAlignment="1">
      <alignment horizontal="center" vertical="center" wrapText="1"/>
    </xf>
    <xf numFmtId="0" fontId="11" fillId="0" borderId="0" xfId="3" applyBorder="1" applyAlignment="1">
      <alignment horizontal="center"/>
    </xf>
    <xf numFmtId="0" fontId="18" fillId="14" borderId="29" xfId="4" applyFont="1" applyFill="1" applyBorder="1" applyAlignment="1">
      <alignment horizontal="center" vertical="center" wrapText="1"/>
    </xf>
    <xf numFmtId="0" fontId="18" fillId="14" borderId="31" xfId="4" applyFont="1" applyFill="1" applyBorder="1" applyAlignment="1">
      <alignment horizontal="center" vertical="center" wrapText="1"/>
    </xf>
    <xf numFmtId="0" fontId="18" fillId="15" borderId="58" xfId="4" applyFont="1" applyFill="1" applyBorder="1" applyAlignment="1">
      <alignment horizontal="center" vertical="center" wrapText="1"/>
    </xf>
    <xf numFmtId="0" fontId="19" fillId="13" borderId="23" xfId="4" applyFont="1" applyFill="1" applyBorder="1" applyAlignment="1">
      <alignment horizontal="center" vertical="center" wrapText="1"/>
    </xf>
    <xf numFmtId="0" fontId="19" fillId="13" borderId="24" xfId="4" applyFont="1" applyFill="1" applyBorder="1" applyAlignment="1">
      <alignment horizontal="center" vertical="center" wrapText="1"/>
    </xf>
    <xf numFmtId="0" fontId="20" fillId="17" borderId="59" xfId="4" applyFont="1" applyFill="1" applyBorder="1" applyAlignment="1">
      <alignment horizontal="center" vertical="center" wrapText="1"/>
    </xf>
    <xf numFmtId="0" fontId="20" fillId="17" borderId="35" xfId="4" applyFont="1" applyFill="1" applyBorder="1" applyAlignment="1">
      <alignment horizontal="center" vertical="center" wrapText="1"/>
    </xf>
    <xf numFmtId="0" fontId="20" fillId="14" borderId="59" xfId="4" applyFont="1" applyFill="1" applyBorder="1" applyAlignment="1">
      <alignment horizontal="center" vertical="center" wrapText="1"/>
    </xf>
    <xf numFmtId="0" fontId="20" fillId="14" borderId="60" xfId="4" applyFont="1" applyFill="1" applyBorder="1" applyAlignment="1">
      <alignment horizontal="center" vertical="center" wrapText="1"/>
    </xf>
    <xf numFmtId="0" fontId="18" fillId="13" borderId="29" xfId="4" applyFont="1" applyFill="1" applyBorder="1" applyAlignment="1">
      <alignment horizontal="center" vertical="center"/>
    </xf>
    <xf numFmtId="0" fontId="18" fillId="16" borderId="31" xfId="4" applyFont="1" applyFill="1" applyBorder="1" applyAlignment="1">
      <alignment horizontal="center" vertical="center" wrapText="1"/>
    </xf>
  </cellXfs>
  <cellStyles count="5">
    <cellStyle name="Normal" xfId="0" builtinId="0"/>
    <cellStyle name="Normal 2 2" xfId="4" xr:uid="{19D43F48-4674-478C-9E9C-73F7715A1D14}"/>
    <cellStyle name="Normal 2 3" xfId="3" xr:uid="{8C952312-BDD3-42A4-9997-96D2BEA45DD2}"/>
    <cellStyle name="Normal 4" xfId="1" xr:uid="{36BD1013-22F1-425F-97F5-DB914C09C339}"/>
    <cellStyle name="Normal 4 2" xfId="2" xr:uid="{292C77C7-A76E-4A0D-A1DB-059D4075FB83}"/>
  </cellStyles>
  <dxfs count="0"/>
  <tableStyles count="0" defaultTableStyle="TableStyleMedium9" defaultPivotStyle="PivotStyleLight16"/>
  <colors>
    <mruColors>
      <color rgb="FFFBBB39"/>
      <color rgb="FF00A3B0"/>
      <color rgb="FFF69F2E"/>
      <color rgb="FFEF77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558798</xdr:colOff>
      <xdr:row>0</xdr:row>
      <xdr:rowOff>0</xdr:rowOff>
    </xdr:from>
    <xdr:to>
      <xdr:col>3</xdr:col>
      <xdr:colOff>83342</xdr:colOff>
      <xdr:row>4</xdr:row>
      <xdr:rowOff>12673</xdr:rowOff>
    </xdr:to>
    <xdr:pic>
      <xdr:nvPicPr>
        <xdr:cNvPr id="2" name="Picture 1">
          <a:extLst>
            <a:ext uri="{FF2B5EF4-FFF2-40B4-BE49-F238E27FC236}">
              <a16:creationId xmlns:a16="http://schemas.microsoft.com/office/drawing/2014/main" id="{A73A7316-C9F0-4A90-8B8B-A982606A94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7892" y="0"/>
          <a:ext cx="1596231" cy="7032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323850</xdr:colOff>
      <xdr:row>39</xdr:row>
      <xdr:rowOff>0</xdr:rowOff>
    </xdr:from>
    <xdr:to>
      <xdr:col>10</xdr:col>
      <xdr:colOff>329045</xdr:colOff>
      <xdr:row>42</xdr:row>
      <xdr:rowOff>17319</xdr:rowOff>
    </xdr:to>
    <xdr:sp macro="" textlink="">
      <xdr:nvSpPr>
        <xdr:cNvPr id="2" name="Elipse 1">
          <a:extLst>
            <a:ext uri="{FF2B5EF4-FFF2-40B4-BE49-F238E27FC236}">
              <a16:creationId xmlns:a16="http://schemas.microsoft.com/office/drawing/2014/main" id="{1A5B384E-C50E-40FB-BF71-6E0ACF30756C}"/>
            </a:ext>
          </a:extLst>
        </xdr:cNvPr>
        <xdr:cNvSpPr/>
      </xdr:nvSpPr>
      <xdr:spPr bwMode="auto">
        <a:xfrm>
          <a:off x="7632123" y="17439409"/>
          <a:ext cx="5062104" cy="1004455"/>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lang="es-CO" sz="1100"/>
        </a:p>
      </xdr:txBody>
    </xdr:sp>
    <xdr:clientData/>
  </xdr:twoCellAnchor>
  <xdr:twoCellAnchor>
    <xdr:from>
      <xdr:col>4</xdr:col>
      <xdr:colOff>587375</xdr:colOff>
      <xdr:row>51</xdr:row>
      <xdr:rowOff>0</xdr:rowOff>
    </xdr:from>
    <xdr:to>
      <xdr:col>9</xdr:col>
      <xdr:colOff>301625</xdr:colOff>
      <xdr:row>53</xdr:row>
      <xdr:rowOff>311727</xdr:rowOff>
    </xdr:to>
    <xdr:sp macro="" textlink="">
      <xdr:nvSpPr>
        <xdr:cNvPr id="5" name="Elipse 4">
          <a:extLst>
            <a:ext uri="{FF2B5EF4-FFF2-40B4-BE49-F238E27FC236}">
              <a16:creationId xmlns:a16="http://schemas.microsoft.com/office/drawing/2014/main" id="{445BDFC1-35CF-4BD0-9C63-46A7E1EBB4CF}"/>
            </a:ext>
          </a:extLst>
        </xdr:cNvPr>
        <xdr:cNvSpPr/>
      </xdr:nvSpPr>
      <xdr:spPr bwMode="auto">
        <a:xfrm>
          <a:off x="5384511" y="21076227"/>
          <a:ext cx="5914159" cy="969818"/>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lang="es-CO" sz="1100"/>
        </a:p>
      </xdr:txBody>
    </xdr:sp>
    <xdr:clientData/>
  </xdr:twoCellAnchor>
</xdr:wsDr>
</file>

<file path=xl/persons/person.xml><?xml version="1.0" encoding="utf-8"?>
<personList xmlns="http://schemas.microsoft.com/office/spreadsheetml/2018/threadedcomments" xmlns:x="http://schemas.openxmlformats.org/spreadsheetml/2006/main">
  <person displayName="Paula Daniela Rodríguez" id="{F42A1945-6D3C-46EF-8A8F-F3E8DA51A683}" userId="S::pdrodriguez@canaltrece.com.co::3f82f60c-6544-4921-bcb1-5dba4458e58f"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14" dT="2021-07-19T13:45:47.15" personId="{F42A1945-6D3C-46EF-8A8F-F3E8DA51A683}" id="{C9A7454D-8CB4-4AE5-8983-F6B27E330D30}">
    <text>Se sugiere que este riesgo se traslade al proceso de TI y los usuarios que hacen uso de la herramienta tengan la obligación de informar sobre los errores que se puedan presentar.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B153"/>
  <sheetViews>
    <sheetView tabSelected="1" view="pageBreakPreview" zoomScale="55" zoomScaleNormal="60" zoomScaleSheetLayoutView="55" workbookViewId="0">
      <pane ySplit="6" topLeftCell="A7" activePane="bottomLeft" state="frozen"/>
      <selection pane="bottomLeft" sqref="A1:D3"/>
    </sheetView>
  </sheetViews>
  <sheetFormatPr baseColWidth="10" defaultColWidth="5.5703125" defaultRowHeight="11.25" x14ac:dyDescent="0.2"/>
  <cols>
    <col min="1" max="1" width="5.5703125" style="3"/>
    <col min="2" max="2" width="12.42578125" style="2" bestFit="1" customWidth="1"/>
    <col min="3" max="3" width="18.5703125" style="2" bestFit="1" customWidth="1"/>
    <col min="4" max="4" width="21.28515625" style="2" bestFit="1" customWidth="1"/>
    <col min="5" max="5" width="14.7109375" style="3" bestFit="1" customWidth="1"/>
    <col min="6" max="6" width="16.5703125" style="3" customWidth="1"/>
    <col min="7" max="7" width="30.140625" style="3" customWidth="1"/>
    <col min="8" max="8" width="21.42578125" style="3" customWidth="1"/>
    <col min="9" max="9" width="4.140625" style="2" customWidth="1"/>
    <col min="10" max="10" width="4.7109375" style="2" customWidth="1"/>
    <col min="11" max="11" width="2.42578125" style="2" customWidth="1"/>
    <col min="12" max="12" width="3.140625" style="2" customWidth="1"/>
    <col min="13" max="13" width="3.85546875" style="2" customWidth="1"/>
    <col min="14" max="14" width="4" style="2" customWidth="1"/>
    <col min="15" max="15" width="2.85546875" style="2" customWidth="1"/>
    <col min="16" max="16" width="63.7109375" style="3" customWidth="1"/>
    <col min="17" max="22" width="5.5703125" style="2"/>
    <col min="23" max="23" width="13.7109375" style="3" customWidth="1"/>
    <col min="24" max="24" width="39.5703125" style="3" customWidth="1"/>
    <col min="25" max="25" width="37.7109375" style="3" customWidth="1"/>
    <col min="26" max="26" width="12.42578125" style="3" customWidth="1"/>
    <col min="27" max="27" width="12.7109375" style="3" customWidth="1"/>
    <col min="28" max="28" width="19" style="3" customWidth="1"/>
    <col min="29" max="16384" width="5.5703125" style="2"/>
  </cols>
  <sheetData>
    <row r="1" spans="1:28" ht="15.75" x14ac:dyDescent="0.2">
      <c r="A1" s="141"/>
      <c r="B1" s="141"/>
      <c r="C1" s="141"/>
      <c r="D1" s="141"/>
      <c r="E1" s="140" t="s">
        <v>0</v>
      </c>
      <c r="F1" s="140"/>
      <c r="G1" s="140"/>
      <c r="H1" s="140"/>
      <c r="I1" s="140"/>
      <c r="J1" s="140"/>
      <c r="K1" s="140"/>
      <c r="L1" s="140"/>
      <c r="M1" s="140"/>
      <c r="N1" s="140"/>
      <c r="O1" s="140"/>
      <c r="P1" s="140"/>
      <c r="Q1" s="140"/>
      <c r="R1" s="140"/>
      <c r="S1" s="140"/>
      <c r="T1" s="140"/>
      <c r="U1" s="140"/>
      <c r="V1" s="140"/>
      <c r="W1" s="140"/>
      <c r="X1" s="140"/>
      <c r="Y1" s="140"/>
      <c r="Z1" s="5" t="s">
        <v>1</v>
      </c>
      <c r="AA1" s="142" t="s">
        <v>2</v>
      </c>
      <c r="AB1" s="142"/>
    </row>
    <row r="2" spans="1:28" ht="15.75" x14ac:dyDescent="0.2">
      <c r="A2" s="141"/>
      <c r="B2" s="141"/>
      <c r="C2" s="141"/>
      <c r="D2" s="141"/>
      <c r="E2" s="140" t="s">
        <v>3</v>
      </c>
      <c r="F2" s="140"/>
      <c r="G2" s="140"/>
      <c r="H2" s="140"/>
      <c r="I2" s="140"/>
      <c r="J2" s="140"/>
      <c r="K2" s="140"/>
      <c r="L2" s="140"/>
      <c r="M2" s="140"/>
      <c r="N2" s="140"/>
      <c r="O2" s="140"/>
      <c r="P2" s="140"/>
      <c r="Q2" s="140"/>
      <c r="R2" s="140"/>
      <c r="S2" s="140"/>
      <c r="T2" s="140"/>
      <c r="U2" s="140"/>
      <c r="V2" s="140"/>
      <c r="W2" s="140"/>
      <c r="X2" s="140"/>
      <c r="Y2" s="140"/>
      <c r="Z2" s="5" t="s">
        <v>4</v>
      </c>
      <c r="AA2" s="142">
        <v>2</v>
      </c>
      <c r="AB2" s="142"/>
    </row>
    <row r="3" spans="1:28" ht="15.75" x14ac:dyDescent="0.2">
      <c r="A3" s="141"/>
      <c r="B3" s="141"/>
      <c r="C3" s="141"/>
      <c r="D3" s="141"/>
      <c r="E3" s="140" t="s">
        <v>5</v>
      </c>
      <c r="F3" s="140"/>
      <c r="G3" s="140"/>
      <c r="H3" s="140"/>
      <c r="I3" s="140"/>
      <c r="J3" s="140"/>
      <c r="K3" s="140"/>
      <c r="L3" s="140"/>
      <c r="M3" s="140"/>
      <c r="N3" s="140"/>
      <c r="O3" s="140"/>
      <c r="P3" s="140"/>
      <c r="Q3" s="140"/>
      <c r="R3" s="140"/>
      <c r="S3" s="140"/>
      <c r="T3" s="140"/>
      <c r="U3" s="140"/>
      <c r="V3" s="140"/>
      <c r="W3" s="140"/>
      <c r="X3" s="140"/>
      <c r="Y3" s="140"/>
      <c r="Z3" s="5" t="s">
        <v>6</v>
      </c>
      <c r="AA3" s="143">
        <v>44186</v>
      </c>
      <c r="AB3" s="143"/>
    </row>
    <row r="4" spans="1:28" ht="6.75" customHeight="1" x14ac:dyDescent="0.2">
      <c r="A4" s="6"/>
      <c r="B4" s="6"/>
      <c r="C4" s="6"/>
      <c r="D4" s="6"/>
      <c r="E4" s="7"/>
      <c r="F4" s="7"/>
      <c r="G4" s="7"/>
      <c r="H4" s="7"/>
      <c r="I4" s="7"/>
      <c r="J4" s="7"/>
      <c r="K4" s="7"/>
      <c r="L4" s="7"/>
      <c r="M4" s="7"/>
      <c r="N4" s="7"/>
      <c r="O4" s="7"/>
      <c r="P4" s="7"/>
      <c r="Q4" s="7"/>
      <c r="R4" s="7"/>
      <c r="S4" s="7"/>
      <c r="T4" s="7"/>
      <c r="U4" s="7"/>
      <c r="V4" s="7"/>
      <c r="W4" s="7"/>
      <c r="X4" s="7"/>
      <c r="Y4" s="7"/>
      <c r="Z4" s="7"/>
      <c r="AA4" s="7"/>
      <c r="AB4" s="7"/>
    </row>
    <row r="5" spans="1:28" s="4" customFormat="1" ht="12" x14ac:dyDescent="0.2">
      <c r="A5" s="114" t="s">
        <v>7</v>
      </c>
      <c r="B5" s="114" t="s">
        <v>8</v>
      </c>
      <c r="C5" s="114" t="s">
        <v>9</v>
      </c>
      <c r="D5" s="114" t="s">
        <v>10</v>
      </c>
      <c r="E5" s="114" t="s">
        <v>11</v>
      </c>
      <c r="F5" s="114" t="s">
        <v>12</v>
      </c>
      <c r="G5" s="114" t="s">
        <v>13</v>
      </c>
      <c r="H5" s="114" t="s">
        <v>14</v>
      </c>
      <c r="I5" s="118" t="s">
        <v>15</v>
      </c>
      <c r="J5" s="118"/>
      <c r="K5" s="118"/>
      <c r="L5" s="118"/>
      <c r="M5" s="118"/>
      <c r="N5" s="118"/>
      <c r="O5" s="118"/>
      <c r="P5" s="119" t="s">
        <v>16</v>
      </c>
      <c r="Q5" s="104" t="s">
        <v>17</v>
      </c>
      <c r="R5" s="105"/>
      <c r="S5" s="105"/>
      <c r="T5" s="105"/>
      <c r="U5" s="105"/>
      <c r="V5" s="106"/>
      <c r="W5" s="102" t="s">
        <v>18</v>
      </c>
      <c r="X5" s="102" t="s">
        <v>19</v>
      </c>
      <c r="Y5" s="102" t="s">
        <v>20</v>
      </c>
      <c r="Z5" s="102" t="s">
        <v>21</v>
      </c>
      <c r="AA5" s="102" t="s">
        <v>22</v>
      </c>
      <c r="AB5" s="102" t="s">
        <v>23</v>
      </c>
    </row>
    <row r="6" spans="1:28" s="4" customFormat="1" x14ac:dyDescent="0.2">
      <c r="A6" s="115" t="s">
        <v>24</v>
      </c>
      <c r="B6" s="115" t="s">
        <v>25</v>
      </c>
      <c r="C6" s="115" t="s">
        <v>26</v>
      </c>
      <c r="D6" s="115" t="s">
        <v>27</v>
      </c>
      <c r="E6" s="115" t="s">
        <v>28</v>
      </c>
      <c r="F6" s="115" t="s">
        <v>29</v>
      </c>
      <c r="G6" s="115" t="s">
        <v>13</v>
      </c>
      <c r="H6" s="115" t="s">
        <v>14</v>
      </c>
      <c r="I6" s="116" t="s">
        <v>30</v>
      </c>
      <c r="J6" s="116"/>
      <c r="K6" s="116" t="s">
        <v>31</v>
      </c>
      <c r="L6" s="116"/>
      <c r="M6" s="116"/>
      <c r="N6" s="117" t="s">
        <v>32</v>
      </c>
      <c r="O6" s="117"/>
      <c r="P6" s="120" t="s">
        <v>16</v>
      </c>
      <c r="Q6" s="107" t="s">
        <v>30</v>
      </c>
      <c r="R6" s="108"/>
      <c r="S6" s="107" t="s">
        <v>31</v>
      </c>
      <c r="T6" s="108"/>
      <c r="U6" s="109" t="s">
        <v>32</v>
      </c>
      <c r="V6" s="110"/>
      <c r="W6" s="103" t="s">
        <v>18</v>
      </c>
      <c r="X6" s="103" t="s">
        <v>19</v>
      </c>
      <c r="Y6" s="103" t="s">
        <v>20</v>
      </c>
      <c r="Z6" s="103" t="s">
        <v>21</v>
      </c>
      <c r="AA6" s="103" t="s">
        <v>22</v>
      </c>
      <c r="AB6" s="103" t="s">
        <v>23</v>
      </c>
    </row>
    <row r="7" spans="1:28" s="4" customFormat="1" ht="78.75" customHeight="1" x14ac:dyDescent="0.2">
      <c r="A7" s="99">
        <v>1</v>
      </c>
      <c r="B7" s="99" t="s">
        <v>33</v>
      </c>
      <c r="C7" s="99" t="s">
        <v>34</v>
      </c>
      <c r="D7" s="96" t="s">
        <v>35</v>
      </c>
      <c r="E7" s="99" t="s">
        <v>36</v>
      </c>
      <c r="F7" s="48" t="s">
        <v>37</v>
      </c>
      <c r="G7" s="48" t="s">
        <v>38</v>
      </c>
      <c r="H7" s="48" t="s">
        <v>39</v>
      </c>
      <c r="I7" s="87" t="s">
        <v>40</v>
      </c>
      <c r="J7" s="100"/>
      <c r="K7" s="87" t="s">
        <v>41</v>
      </c>
      <c r="L7" s="121"/>
      <c r="M7" s="100"/>
      <c r="N7" s="87" t="str">
        <f>IF(I7*K7&lt;=3,"BAJA",IF(AND(I7*K7&gt;=4,I7*K7&lt;=6),"MODERADA",IF(AND(I7*K7&gt;=8,I7*K7&lt;=12),"ALTA",IF(AND(I7*K7&gt;=15),"EXTREMA"))))</f>
        <v>ALTA</v>
      </c>
      <c r="O7" s="100"/>
      <c r="P7" s="48" t="s">
        <v>42</v>
      </c>
      <c r="Q7" s="87">
        <v>2</v>
      </c>
      <c r="R7" s="100"/>
      <c r="S7" s="87">
        <v>3</v>
      </c>
      <c r="T7" s="100"/>
      <c r="U7" s="87" t="str">
        <f>IF(Q7*S7&lt;=3,"BAJA",IF(AND(Q7*S7&gt;=4,Q7*S7&lt;=6),"MODERADA",IF(AND(Q7*S7&gt;=8,Q7*S7&lt;=12),"ALTA",IF(AND(Q7*S7&gt;=15),"EXTREMA"))))</f>
        <v>MODERADA</v>
      </c>
      <c r="V7" s="100"/>
      <c r="W7" s="96" t="s">
        <v>43</v>
      </c>
      <c r="X7" s="48" t="s">
        <v>44</v>
      </c>
      <c r="Y7" s="99" t="s">
        <v>45</v>
      </c>
      <c r="Z7" s="49">
        <v>44197</v>
      </c>
      <c r="AA7" s="49">
        <v>44561</v>
      </c>
      <c r="AB7" s="96" t="s">
        <v>46</v>
      </c>
    </row>
    <row r="8" spans="1:28" s="4" customFormat="1" ht="101.25" x14ac:dyDescent="0.2">
      <c r="A8" s="99" t="s">
        <v>47</v>
      </c>
      <c r="B8" s="99"/>
      <c r="C8" s="99"/>
      <c r="D8" s="97"/>
      <c r="E8" s="99"/>
      <c r="F8" s="48" t="s">
        <v>48</v>
      </c>
      <c r="G8" s="48" t="s">
        <v>49</v>
      </c>
      <c r="H8" s="48" t="s">
        <v>50</v>
      </c>
      <c r="I8" s="112"/>
      <c r="J8" s="113"/>
      <c r="K8" s="112"/>
      <c r="L8" s="122"/>
      <c r="M8" s="113"/>
      <c r="N8" s="112"/>
      <c r="O8" s="113"/>
      <c r="P8" s="48" t="s">
        <v>51</v>
      </c>
      <c r="Q8" s="112"/>
      <c r="R8" s="113"/>
      <c r="S8" s="112"/>
      <c r="T8" s="113"/>
      <c r="U8" s="112"/>
      <c r="V8" s="113"/>
      <c r="W8" s="97"/>
      <c r="X8" s="48" t="s">
        <v>52</v>
      </c>
      <c r="Y8" s="99" t="s">
        <v>53</v>
      </c>
      <c r="Z8" s="49">
        <v>44197</v>
      </c>
      <c r="AA8" s="49">
        <v>44561</v>
      </c>
      <c r="AB8" s="97"/>
    </row>
    <row r="9" spans="1:28" s="4" customFormat="1" ht="101.25" x14ac:dyDescent="0.2">
      <c r="A9" s="99" t="s">
        <v>47</v>
      </c>
      <c r="B9" s="99"/>
      <c r="C9" s="99"/>
      <c r="D9" s="98"/>
      <c r="E9" s="99"/>
      <c r="F9" s="48" t="s">
        <v>54</v>
      </c>
      <c r="G9" s="48" t="s">
        <v>55</v>
      </c>
      <c r="H9" s="48" t="s">
        <v>56</v>
      </c>
      <c r="I9" s="89"/>
      <c r="J9" s="101"/>
      <c r="K9" s="89"/>
      <c r="L9" s="123"/>
      <c r="M9" s="101"/>
      <c r="N9" s="89"/>
      <c r="O9" s="101"/>
      <c r="P9" s="48" t="s">
        <v>57</v>
      </c>
      <c r="Q9" s="89"/>
      <c r="R9" s="101"/>
      <c r="S9" s="89"/>
      <c r="T9" s="101"/>
      <c r="U9" s="89"/>
      <c r="V9" s="101"/>
      <c r="W9" s="98"/>
      <c r="X9" s="48" t="s">
        <v>52</v>
      </c>
      <c r="Y9" s="99" t="s">
        <v>53</v>
      </c>
      <c r="Z9" s="49">
        <v>44197</v>
      </c>
      <c r="AA9" s="49">
        <v>44561</v>
      </c>
      <c r="AB9" s="98"/>
    </row>
    <row r="10" spans="1:28" s="4" customFormat="1" ht="56.25" customHeight="1" x14ac:dyDescent="0.2">
      <c r="A10" s="111">
        <v>2</v>
      </c>
      <c r="B10" s="99"/>
      <c r="C10" s="99"/>
      <c r="D10" s="99" t="s">
        <v>58</v>
      </c>
      <c r="E10" s="99" t="s">
        <v>59</v>
      </c>
      <c r="F10" s="99" t="s">
        <v>60</v>
      </c>
      <c r="G10" s="48" t="s">
        <v>61</v>
      </c>
      <c r="H10" s="48" t="s">
        <v>62</v>
      </c>
      <c r="I10" s="99">
        <v>3</v>
      </c>
      <c r="J10" s="99"/>
      <c r="K10" s="99">
        <v>4</v>
      </c>
      <c r="L10" s="99"/>
      <c r="M10" s="99"/>
      <c r="N10" s="99" t="str">
        <f>IF(I10*K10&lt;=3,"BAJA",IF(AND(I10*K10&gt;=4,I10*K10&lt;=6),"MODERADA",IF(AND(I10*K10&gt;=8,I10*K10&lt;=12),"ALTA",IF(AND(I10*K10&gt;=15),"EXTREMA"))))</f>
        <v>ALTA</v>
      </c>
      <c r="O10" s="99"/>
      <c r="P10" s="48" t="s">
        <v>63</v>
      </c>
      <c r="Q10" s="99">
        <v>2</v>
      </c>
      <c r="R10" s="99"/>
      <c r="S10" s="99">
        <v>3</v>
      </c>
      <c r="T10" s="99"/>
      <c r="U10" s="87" t="str">
        <f>IF(Q10*S10&lt;=3,"BAJA",IF(AND(Q10*S10&gt;=4,Q10*S10&lt;=6),"MODERADA",IF(AND(Q10*S10&gt;=8,Q10*S10&lt;=12),"ALTA",IF(AND(Q10*S10&gt;=15),"EXTREMA"))))</f>
        <v>MODERADA</v>
      </c>
      <c r="V10" s="100"/>
      <c r="W10" s="99" t="s">
        <v>64</v>
      </c>
      <c r="X10" s="48" t="s">
        <v>65</v>
      </c>
      <c r="Y10" s="99" t="s">
        <v>66</v>
      </c>
      <c r="Z10" s="49">
        <v>44197</v>
      </c>
      <c r="AA10" s="49">
        <v>44561</v>
      </c>
      <c r="AB10" s="96" t="s">
        <v>67</v>
      </c>
    </row>
    <row r="11" spans="1:28" s="4" customFormat="1" ht="45" x14ac:dyDescent="0.2">
      <c r="A11" s="111"/>
      <c r="B11" s="99"/>
      <c r="C11" s="99"/>
      <c r="D11" s="99"/>
      <c r="E11" s="99"/>
      <c r="F11" s="99"/>
      <c r="G11" s="48" t="s">
        <v>68</v>
      </c>
      <c r="H11" s="48" t="s">
        <v>69</v>
      </c>
      <c r="I11" s="99"/>
      <c r="J11" s="111"/>
      <c r="K11" s="99"/>
      <c r="L11" s="111"/>
      <c r="M11" s="111"/>
      <c r="N11" s="99"/>
      <c r="O11" s="111"/>
      <c r="P11" s="48" t="s">
        <v>70</v>
      </c>
      <c r="Q11" s="99"/>
      <c r="R11" s="111"/>
      <c r="S11" s="99"/>
      <c r="T11" s="111"/>
      <c r="U11" s="89"/>
      <c r="V11" s="101"/>
      <c r="W11" s="99"/>
      <c r="X11" s="48" t="s">
        <v>71</v>
      </c>
      <c r="Y11" s="99"/>
      <c r="Z11" s="49">
        <v>44197</v>
      </c>
      <c r="AA11" s="49">
        <v>44561</v>
      </c>
      <c r="AB11" s="98"/>
    </row>
    <row r="12" spans="1:28" s="4" customFormat="1" ht="78.75" x14ac:dyDescent="0.2">
      <c r="A12" s="50">
        <v>3</v>
      </c>
      <c r="B12" s="99"/>
      <c r="C12" s="99"/>
      <c r="D12" s="48" t="s">
        <v>72</v>
      </c>
      <c r="E12" s="48" t="s">
        <v>36</v>
      </c>
      <c r="F12" s="48" t="s">
        <v>73</v>
      </c>
      <c r="G12" s="48" t="s">
        <v>74</v>
      </c>
      <c r="H12" s="48" t="s">
        <v>75</v>
      </c>
      <c r="I12" s="99">
        <v>2</v>
      </c>
      <c r="J12" s="99"/>
      <c r="K12" s="99">
        <v>4</v>
      </c>
      <c r="L12" s="99"/>
      <c r="M12" s="99"/>
      <c r="N12" s="99" t="str">
        <f t="shared" ref="N12:N18" si="0">IF(I12*K12&lt;=3,"BAJA",IF(AND(I12*K12&gt;=4,I12*K12&lt;=6),"MODERADA",IF(AND(I12*K12&gt;=8,I12*K12&lt;=12),"ALTA",IF(AND(I12*K12&gt;=15),"EXTREMA"))))</f>
        <v>ALTA</v>
      </c>
      <c r="O12" s="99"/>
      <c r="P12" s="48" t="s">
        <v>76</v>
      </c>
      <c r="Q12" s="99">
        <v>2</v>
      </c>
      <c r="R12" s="99"/>
      <c r="S12" s="99">
        <v>3</v>
      </c>
      <c r="T12" s="99"/>
      <c r="U12" s="76" t="str">
        <f>IF(Q12*S12&lt;=3,"BAJA",IF(AND(Q12*S12&gt;=4,Q12*S12&lt;=6),"MODERADA",IF(AND(Q12*S12&gt;=8,Q12*S12&lt;=12),"ALTA",IF(AND(Q12*S12&gt;=15),"EXTREMA"))))</f>
        <v>MODERADA</v>
      </c>
      <c r="V12" s="77"/>
      <c r="W12" s="48" t="s">
        <v>43</v>
      </c>
      <c r="X12" s="48" t="s">
        <v>77</v>
      </c>
      <c r="Y12" s="48" t="s">
        <v>45</v>
      </c>
      <c r="Z12" s="49">
        <v>44286</v>
      </c>
      <c r="AA12" s="49">
        <v>44561</v>
      </c>
      <c r="AB12" s="48" t="s">
        <v>78</v>
      </c>
    </row>
    <row r="13" spans="1:28" s="4" customFormat="1" ht="78.75" x14ac:dyDescent="0.2">
      <c r="A13" s="94">
        <v>4</v>
      </c>
      <c r="B13" s="99"/>
      <c r="C13" s="99"/>
      <c r="D13" s="99" t="s">
        <v>79</v>
      </c>
      <c r="E13" s="99" t="s">
        <v>80</v>
      </c>
      <c r="F13" s="99" t="s">
        <v>81</v>
      </c>
      <c r="G13" s="48" t="s">
        <v>82</v>
      </c>
      <c r="H13" s="48" t="s">
        <v>83</v>
      </c>
      <c r="I13" s="87">
        <v>2</v>
      </c>
      <c r="J13" s="100"/>
      <c r="K13" s="87">
        <v>4</v>
      </c>
      <c r="L13" s="121"/>
      <c r="M13" s="100"/>
      <c r="N13" s="87" t="str">
        <f t="shared" si="0"/>
        <v>ALTA</v>
      </c>
      <c r="O13" s="100"/>
      <c r="P13" s="48" t="s">
        <v>84</v>
      </c>
      <c r="Q13" s="87">
        <v>2</v>
      </c>
      <c r="R13" s="100"/>
      <c r="S13" s="87">
        <v>3</v>
      </c>
      <c r="T13" s="100"/>
      <c r="U13" s="87" t="str">
        <f>IF(Q13*S13&lt;=3,"BAJA",IF(AND(Q13*S13&gt;=4,Q13*S13&lt;=6),"MODERADA",IF(AND(Q13*S13&gt;=8,Q13*S13&lt;=12),"ALTA",IF(AND(Q13*S13&gt;=15),"EXTREMA"))))</f>
        <v>MODERADA</v>
      </c>
      <c r="V13" s="100"/>
      <c r="W13" s="48" t="s">
        <v>43</v>
      </c>
      <c r="X13" s="48" t="s">
        <v>85</v>
      </c>
      <c r="Y13" s="48" t="s">
        <v>86</v>
      </c>
      <c r="Z13" s="49">
        <v>44440</v>
      </c>
      <c r="AA13" s="49">
        <v>44561</v>
      </c>
      <c r="AB13" s="48" t="s">
        <v>46</v>
      </c>
    </row>
    <row r="14" spans="1:28" s="4" customFormat="1" ht="78.75" x14ac:dyDescent="0.2">
      <c r="A14" s="95"/>
      <c r="B14" s="99"/>
      <c r="C14" s="99"/>
      <c r="D14" s="99"/>
      <c r="E14" s="99"/>
      <c r="F14" s="99"/>
      <c r="G14" s="48" t="s">
        <v>87</v>
      </c>
      <c r="H14" s="48" t="s">
        <v>88</v>
      </c>
      <c r="I14" s="89"/>
      <c r="J14" s="101"/>
      <c r="K14" s="89"/>
      <c r="L14" s="123"/>
      <c r="M14" s="101"/>
      <c r="N14" s="89"/>
      <c r="O14" s="101"/>
      <c r="P14" s="48" t="s">
        <v>89</v>
      </c>
      <c r="Q14" s="89"/>
      <c r="R14" s="101"/>
      <c r="S14" s="89"/>
      <c r="T14" s="101"/>
      <c r="U14" s="89"/>
      <c r="V14" s="101"/>
      <c r="W14" s="48" t="s">
        <v>90</v>
      </c>
      <c r="X14" s="48" t="s">
        <v>91</v>
      </c>
      <c r="Y14" s="48" t="s">
        <v>86</v>
      </c>
      <c r="Z14" s="49">
        <v>44440</v>
      </c>
      <c r="AA14" s="49">
        <v>44561</v>
      </c>
      <c r="AB14" s="48" t="s">
        <v>46</v>
      </c>
    </row>
    <row r="15" spans="1:28" s="4" customFormat="1" ht="78.75" x14ac:dyDescent="0.2">
      <c r="A15" s="50">
        <v>5</v>
      </c>
      <c r="B15" s="99" t="s">
        <v>92</v>
      </c>
      <c r="C15" s="99" t="s">
        <v>34</v>
      </c>
      <c r="D15" s="48" t="s">
        <v>93</v>
      </c>
      <c r="E15" s="48" t="s">
        <v>36</v>
      </c>
      <c r="F15" s="48" t="s">
        <v>94</v>
      </c>
      <c r="G15" s="48" t="s">
        <v>95</v>
      </c>
      <c r="H15" s="48" t="s">
        <v>62</v>
      </c>
      <c r="I15" s="99">
        <v>2</v>
      </c>
      <c r="J15" s="99"/>
      <c r="K15" s="99">
        <v>3</v>
      </c>
      <c r="L15" s="99"/>
      <c r="M15" s="99"/>
      <c r="N15" s="99" t="str">
        <f t="shared" si="0"/>
        <v>MODERADA</v>
      </c>
      <c r="O15" s="99"/>
      <c r="P15" s="48" t="s">
        <v>96</v>
      </c>
      <c r="Q15" s="99">
        <v>1</v>
      </c>
      <c r="R15" s="99"/>
      <c r="S15" s="99">
        <v>2</v>
      </c>
      <c r="T15" s="99"/>
      <c r="U15" s="76" t="str">
        <f>IF(Q15*S15&lt;=3,"BAJA",IF(AND(Q15*S15&gt;=4,Q15*S15&lt;=6),"MODERADA",IF(AND(Q15*S15&gt;=8,Q15*S15&lt;=12),"ALTA",IF(AND(Q15*S15&gt;=15),"EXTREMA"))))</f>
        <v>BAJA</v>
      </c>
      <c r="V15" s="77"/>
      <c r="W15" s="48" t="s">
        <v>43</v>
      </c>
      <c r="X15" s="48" t="s">
        <v>97</v>
      </c>
      <c r="Y15" s="48" t="s">
        <v>66</v>
      </c>
      <c r="Z15" s="49">
        <v>44197</v>
      </c>
      <c r="AA15" s="49">
        <v>44561</v>
      </c>
      <c r="AB15" s="48" t="s">
        <v>46</v>
      </c>
    </row>
    <row r="16" spans="1:28" s="4" customFormat="1" ht="56.25" x14ac:dyDescent="0.2">
      <c r="A16" s="50">
        <v>6</v>
      </c>
      <c r="B16" s="99"/>
      <c r="C16" s="99"/>
      <c r="D16" s="48" t="s">
        <v>98</v>
      </c>
      <c r="E16" s="48" t="s">
        <v>36</v>
      </c>
      <c r="F16" s="48" t="s">
        <v>99</v>
      </c>
      <c r="G16" s="48" t="s">
        <v>100</v>
      </c>
      <c r="H16" s="48" t="s">
        <v>101</v>
      </c>
      <c r="I16" s="99">
        <v>2</v>
      </c>
      <c r="J16" s="99"/>
      <c r="K16" s="99">
        <v>4</v>
      </c>
      <c r="L16" s="99"/>
      <c r="M16" s="99"/>
      <c r="N16" s="99" t="str">
        <f t="shared" si="0"/>
        <v>ALTA</v>
      </c>
      <c r="O16" s="99"/>
      <c r="P16" s="48" t="s">
        <v>102</v>
      </c>
      <c r="Q16" s="99">
        <v>2</v>
      </c>
      <c r="R16" s="99"/>
      <c r="S16" s="99">
        <v>3</v>
      </c>
      <c r="T16" s="99"/>
      <c r="U16" s="76" t="str">
        <f>IF(Q16*S16&lt;=3,"BAJA",IF(AND(Q16*S16&gt;=4,Q16*S16&lt;=6),"MODERADA",IF(AND(Q16*S16&gt;=8,Q16*S16&lt;=12),"ALTA",IF(AND(Q16*S16&gt;=15),"EXTREMA"))))</f>
        <v>MODERADA</v>
      </c>
      <c r="V16" s="77"/>
      <c r="W16" s="48" t="s">
        <v>43</v>
      </c>
      <c r="X16" s="48" t="s">
        <v>103</v>
      </c>
      <c r="Y16" s="48" t="s">
        <v>86</v>
      </c>
      <c r="Z16" s="49">
        <v>44197</v>
      </c>
      <c r="AA16" s="49">
        <v>44561</v>
      </c>
      <c r="AB16" s="48" t="s">
        <v>104</v>
      </c>
    </row>
    <row r="17" spans="1:28" s="4" customFormat="1" ht="90" x14ac:dyDescent="0.2">
      <c r="A17" s="50">
        <v>7</v>
      </c>
      <c r="B17" s="99" t="s">
        <v>105</v>
      </c>
      <c r="C17" s="99" t="s">
        <v>34</v>
      </c>
      <c r="D17" s="48" t="s">
        <v>106</v>
      </c>
      <c r="E17" s="48" t="s">
        <v>59</v>
      </c>
      <c r="F17" s="48" t="s">
        <v>107</v>
      </c>
      <c r="G17" s="48" t="s">
        <v>108</v>
      </c>
      <c r="H17" s="48" t="s">
        <v>109</v>
      </c>
      <c r="I17" s="111">
        <v>3</v>
      </c>
      <c r="J17" s="111"/>
      <c r="K17" s="111">
        <v>4</v>
      </c>
      <c r="L17" s="111"/>
      <c r="M17" s="111"/>
      <c r="N17" s="99" t="str">
        <f t="shared" si="0"/>
        <v>ALTA</v>
      </c>
      <c r="O17" s="99"/>
      <c r="P17" s="48" t="s">
        <v>110</v>
      </c>
      <c r="Q17" s="111">
        <v>2</v>
      </c>
      <c r="R17" s="111"/>
      <c r="S17" s="111">
        <v>3</v>
      </c>
      <c r="T17" s="111"/>
      <c r="U17" s="76" t="str">
        <f>IF(Q17*S17&lt;=3,"BAJA",IF(AND(Q17*S17&gt;=4,Q17*S17&lt;=6),"MODERADA",IF(AND(Q17*S17&gt;=8,Q17*S17&lt;=12),"ALTA",IF(AND(Q17*S17&gt;=15),"EXTREMA"))))</f>
        <v>MODERADA</v>
      </c>
      <c r="V17" s="77"/>
      <c r="W17" s="48" t="s">
        <v>64</v>
      </c>
      <c r="X17" s="48" t="s">
        <v>111</v>
      </c>
      <c r="Y17" s="48" t="s">
        <v>112</v>
      </c>
      <c r="Z17" s="49">
        <v>44197</v>
      </c>
      <c r="AA17" s="49">
        <v>44561</v>
      </c>
      <c r="AB17" s="50" t="s">
        <v>46</v>
      </c>
    </row>
    <row r="18" spans="1:28" s="4" customFormat="1" ht="45" x14ac:dyDescent="0.2">
      <c r="A18" s="50">
        <v>8</v>
      </c>
      <c r="B18" s="99"/>
      <c r="C18" s="99"/>
      <c r="D18" s="48" t="s">
        <v>113</v>
      </c>
      <c r="E18" s="50" t="s">
        <v>36</v>
      </c>
      <c r="F18" s="50" t="s">
        <v>114</v>
      </c>
      <c r="G18" s="48" t="s">
        <v>115</v>
      </c>
      <c r="H18" s="48" t="s">
        <v>116</v>
      </c>
      <c r="I18" s="111">
        <v>3</v>
      </c>
      <c r="J18" s="111"/>
      <c r="K18" s="111">
        <v>4</v>
      </c>
      <c r="L18" s="111"/>
      <c r="M18" s="111"/>
      <c r="N18" s="99" t="str">
        <f t="shared" si="0"/>
        <v>ALTA</v>
      </c>
      <c r="O18" s="99"/>
      <c r="P18" s="48" t="s">
        <v>117</v>
      </c>
      <c r="Q18" s="111">
        <v>2</v>
      </c>
      <c r="R18" s="111"/>
      <c r="S18" s="99">
        <v>3</v>
      </c>
      <c r="T18" s="99"/>
      <c r="U18" s="76" t="str">
        <f>IF(Q18*S18&lt;=3,"BAJA",IF(AND(Q18*S18&gt;=4,Q18*S18&lt;=6),"MODERADA",IF(AND(Q18*S18&gt;=8,Q18*S18&lt;=12),"ALTA",IF(AND(Q18*S18&gt;=15),"EXTREMA"))))</f>
        <v>MODERADA</v>
      </c>
      <c r="V18" s="77"/>
      <c r="W18" s="50" t="s">
        <v>43</v>
      </c>
      <c r="X18" s="48" t="s">
        <v>118</v>
      </c>
      <c r="Y18" s="50" t="s">
        <v>66</v>
      </c>
      <c r="Z18" s="49">
        <v>44197</v>
      </c>
      <c r="AA18" s="49">
        <v>44561</v>
      </c>
      <c r="AB18" s="50" t="s">
        <v>46</v>
      </c>
    </row>
    <row r="19" spans="1:28" s="4" customFormat="1" ht="33.75" x14ac:dyDescent="0.2">
      <c r="A19" s="111">
        <v>9</v>
      </c>
      <c r="B19" s="99"/>
      <c r="C19" s="99"/>
      <c r="D19" s="99" t="s">
        <v>119</v>
      </c>
      <c r="E19" s="99" t="s">
        <v>80</v>
      </c>
      <c r="F19" s="99" t="s">
        <v>120</v>
      </c>
      <c r="G19" s="48" t="s">
        <v>121</v>
      </c>
      <c r="H19" s="48" t="s">
        <v>122</v>
      </c>
      <c r="I19" s="99">
        <v>3</v>
      </c>
      <c r="J19" s="99"/>
      <c r="K19" s="99">
        <v>4</v>
      </c>
      <c r="L19" s="99"/>
      <c r="M19" s="99"/>
      <c r="N19" s="99" t="s">
        <v>123</v>
      </c>
      <c r="O19" s="99"/>
      <c r="P19" s="48" t="s">
        <v>124</v>
      </c>
      <c r="Q19" s="99">
        <v>2</v>
      </c>
      <c r="R19" s="99"/>
      <c r="S19" s="99">
        <v>3</v>
      </c>
      <c r="T19" s="99"/>
      <c r="U19" s="87" t="str">
        <f>IF(Q19*S19&lt;=3,"BAJA",IF(AND(Q19*S19&gt;=4,Q19*S19&lt;=6),"MODERADA",IF(AND(Q19*S19&gt;=8,Q19*S19&lt;=12),"ALTA",IF(AND(Q19*S19&gt;=15),"EXTREMA"))))</f>
        <v>MODERADA</v>
      </c>
      <c r="V19" s="100"/>
      <c r="W19" s="99" t="s">
        <v>43</v>
      </c>
      <c r="X19" s="48" t="s">
        <v>125</v>
      </c>
      <c r="Y19" s="111" t="s">
        <v>66</v>
      </c>
      <c r="Z19" s="49">
        <v>44197</v>
      </c>
      <c r="AA19" s="49">
        <v>44561</v>
      </c>
      <c r="AB19" s="96" t="s">
        <v>46</v>
      </c>
    </row>
    <row r="20" spans="1:28" s="4" customFormat="1" ht="33.75" x14ac:dyDescent="0.2">
      <c r="A20" s="111"/>
      <c r="B20" s="99"/>
      <c r="C20" s="99"/>
      <c r="D20" s="99"/>
      <c r="E20" s="99"/>
      <c r="F20" s="99"/>
      <c r="G20" s="48" t="s">
        <v>126</v>
      </c>
      <c r="H20" s="48" t="s">
        <v>127</v>
      </c>
      <c r="I20" s="99"/>
      <c r="J20" s="99"/>
      <c r="K20" s="99"/>
      <c r="L20" s="99"/>
      <c r="M20" s="99"/>
      <c r="N20" s="99"/>
      <c r="O20" s="99"/>
      <c r="P20" s="48" t="s">
        <v>128</v>
      </c>
      <c r="Q20" s="99"/>
      <c r="R20" s="99"/>
      <c r="S20" s="99"/>
      <c r="T20" s="99"/>
      <c r="U20" s="89"/>
      <c r="V20" s="101"/>
      <c r="W20" s="99"/>
      <c r="X20" s="48" t="s">
        <v>129</v>
      </c>
      <c r="Y20" s="111"/>
      <c r="Z20" s="49">
        <v>44197</v>
      </c>
      <c r="AA20" s="49">
        <v>44561</v>
      </c>
      <c r="AB20" s="98"/>
    </row>
    <row r="21" spans="1:28" s="4" customFormat="1" ht="78.75" x14ac:dyDescent="0.2">
      <c r="A21" s="50">
        <v>10</v>
      </c>
      <c r="B21" s="99"/>
      <c r="C21" s="99"/>
      <c r="D21" s="48" t="s">
        <v>130</v>
      </c>
      <c r="E21" s="48" t="s">
        <v>80</v>
      </c>
      <c r="F21" s="48" t="s">
        <v>131</v>
      </c>
      <c r="G21" s="48" t="s">
        <v>132</v>
      </c>
      <c r="H21" s="48" t="s">
        <v>133</v>
      </c>
      <c r="I21" s="99">
        <v>3</v>
      </c>
      <c r="J21" s="99"/>
      <c r="K21" s="99">
        <v>4</v>
      </c>
      <c r="L21" s="99"/>
      <c r="M21" s="99"/>
      <c r="N21" s="99" t="str">
        <f>IF(I21*K21&lt;=3,"BAJA",IF(AND(I21*K21&gt;=4,I21*K21&lt;=6),"MODERADA",IF(AND(I21*K21&gt;=8,I21*K21&lt;=12),"ALTA",IF(AND(I21*K21&gt;=15),"EXTREMA"))))</f>
        <v>ALTA</v>
      </c>
      <c r="O21" s="99"/>
      <c r="P21" s="48" t="s">
        <v>134</v>
      </c>
      <c r="Q21" s="99">
        <v>2</v>
      </c>
      <c r="R21" s="99"/>
      <c r="S21" s="99">
        <v>3</v>
      </c>
      <c r="T21" s="99"/>
      <c r="U21" s="76" t="str">
        <f t="shared" ref="U21:U26" si="1">IF(Q21*S21&lt;=3,"BAJA",IF(AND(Q21*S21&gt;=4,Q21*S21&lt;=6),"MODERADA",IF(AND(Q21*S21&gt;=8,Q21*S21&lt;=12),"ALTA",IF(AND(Q21*S21&gt;=15),"EXTREMA"))))</f>
        <v>MODERADA</v>
      </c>
      <c r="V21" s="77"/>
      <c r="W21" s="48" t="s">
        <v>43</v>
      </c>
      <c r="X21" s="48" t="s">
        <v>135</v>
      </c>
      <c r="Y21" s="50" t="s">
        <v>66</v>
      </c>
      <c r="Z21" s="49">
        <v>44197</v>
      </c>
      <c r="AA21" s="49">
        <v>44561</v>
      </c>
      <c r="AB21" s="48" t="s">
        <v>46</v>
      </c>
    </row>
    <row r="22" spans="1:28" s="4" customFormat="1" ht="78.75" x14ac:dyDescent="0.2">
      <c r="A22" s="50">
        <v>11</v>
      </c>
      <c r="B22" s="99"/>
      <c r="C22" s="99"/>
      <c r="D22" s="48" t="s">
        <v>136</v>
      </c>
      <c r="E22" s="48" t="s">
        <v>80</v>
      </c>
      <c r="F22" s="48" t="s">
        <v>137</v>
      </c>
      <c r="G22" s="48" t="s">
        <v>138</v>
      </c>
      <c r="H22" s="48" t="s">
        <v>133</v>
      </c>
      <c r="I22" s="99">
        <v>3</v>
      </c>
      <c r="J22" s="99"/>
      <c r="K22" s="99">
        <v>4</v>
      </c>
      <c r="L22" s="99"/>
      <c r="M22" s="99"/>
      <c r="N22" s="99" t="str">
        <f>IF(I22*K22&lt;=3,"BAJA",IF(AND(I22*K22&gt;=4,I22*K22&lt;=6),"MODERADA",IF(AND(I22*K22&gt;=8,I22*K22&lt;=12),"ALTA",IF(AND(I22*K22&gt;=15),"EXTREMA"))))</f>
        <v>ALTA</v>
      </c>
      <c r="O22" s="99"/>
      <c r="P22" s="51" t="s">
        <v>139</v>
      </c>
      <c r="Q22" s="99">
        <v>2</v>
      </c>
      <c r="R22" s="99"/>
      <c r="S22" s="99">
        <v>3</v>
      </c>
      <c r="T22" s="99"/>
      <c r="U22" s="76" t="str">
        <f t="shared" si="1"/>
        <v>MODERADA</v>
      </c>
      <c r="V22" s="77"/>
      <c r="W22" s="48" t="s">
        <v>43</v>
      </c>
      <c r="X22" s="51" t="s">
        <v>140</v>
      </c>
      <c r="Y22" s="48" t="s">
        <v>141</v>
      </c>
      <c r="Z22" s="49">
        <v>44197</v>
      </c>
      <c r="AA22" s="49">
        <v>44561</v>
      </c>
      <c r="AB22" s="48" t="s">
        <v>46</v>
      </c>
    </row>
    <row r="23" spans="1:28" s="4" customFormat="1" ht="78.75" x14ac:dyDescent="0.2">
      <c r="A23" s="50">
        <v>12</v>
      </c>
      <c r="B23" s="99"/>
      <c r="C23" s="99"/>
      <c r="D23" s="48" t="s">
        <v>142</v>
      </c>
      <c r="E23" s="48" t="s">
        <v>36</v>
      </c>
      <c r="F23" s="48" t="s">
        <v>143</v>
      </c>
      <c r="G23" s="48" t="s">
        <v>144</v>
      </c>
      <c r="H23" s="48" t="s">
        <v>145</v>
      </c>
      <c r="I23" s="99">
        <v>3</v>
      </c>
      <c r="J23" s="99"/>
      <c r="K23" s="99">
        <v>4</v>
      </c>
      <c r="L23" s="99"/>
      <c r="M23" s="99"/>
      <c r="N23" s="99" t="str">
        <f>IF(I23*K23&lt;=3,"BAJA",IF(AND(I23*K23&gt;=4,I23*K23&lt;=6),"MODERADA",IF(AND(I23*K23&gt;=8,I23*K23&lt;=12),"ALTA",IF(AND(I23*K23&gt;=15),"EXTREMA"))))</f>
        <v>ALTA</v>
      </c>
      <c r="O23" s="99"/>
      <c r="P23" s="51" t="s">
        <v>146</v>
      </c>
      <c r="Q23" s="99">
        <v>2</v>
      </c>
      <c r="R23" s="99"/>
      <c r="S23" s="99">
        <v>3</v>
      </c>
      <c r="T23" s="99"/>
      <c r="U23" s="76" t="str">
        <f t="shared" si="1"/>
        <v>MODERADA</v>
      </c>
      <c r="V23" s="77"/>
      <c r="W23" s="48" t="s">
        <v>43</v>
      </c>
      <c r="X23" s="51" t="s">
        <v>147</v>
      </c>
      <c r="Y23" s="50" t="s">
        <v>148</v>
      </c>
      <c r="Z23" s="49">
        <v>44197</v>
      </c>
      <c r="AA23" s="49">
        <v>44561</v>
      </c>
      <c r="AB23" s="48" t="s">
        <v>46</v>
      </c>
    </row>
    <row r="24" spans="1:28" s="4" customFormat="1" ht="78.75" x14ac:dyDescent="0.2">
      <c r="A24" s="50">
        <v>13</v>
      </c>
      <c r="B24" s="99"/>
      <c r="C24" s="99"/>
      <c r="D24" s="48" t="s">
        <v>149</v>
      </c>
      <c r="E24" s="48" t="s">
        <v>36</v>
      </c>
      <c r="F24" s="48" t="s">
        <v>143</v>
      </c>
      <c r="G24" s="48" t="s">
        <v>144</v>
      </c>
      <c r="H24" s="48" t="s">
        <v>145</v>
      </c>
      <c r="I24" s="99">
        <v>3</v>
      </c>
      <c r="J24" s="99"/>
      <c r="K24" s="99">
        <v>4</v>
      </c>
      <c r="L24" s="99"/>
      <c r="M24" s="99"/>
      <c r="N24" s="99" t="str">
        <f>IF(I24*K24&lt;=3,"BAJA",IF(AND(I24*K24&gt;=4,I24*K24&lt;=6),"MODERADA",IF(AND(I24*K24&gt;=8,I24*K24&lt;=12),"ALTA",IF(AND(I24*K24&gt;=15),"EXTREMA"))))</f>
        <v>ALTA</v>
      </c>
      <c r="O24" s="99"/>
      <c r="P24" s="51" t="s">
        <v>146</v>
      </c>
      <c r="Q24" s="99">
        <v>2</v>
      </c>
      <c r="R24" s="99"/>
      <c r="S24" s="99">
        <v>3</v>
      </c>
      <c r="T24" s="99"/>
      <c r="U24" s="76" t="str">
        <f t="shared" si="1"/>
        <v>MODERADA</v>
      </c>
      <c r="V24" s="77"/>
      <c r="W24" s="48" t="s">
        <v>43</v>
      </c>
      <c r="X24" s="51" t="s">
        <v>147</v>
      </c>
      <c r="Y24" s="48" t="s">
        <v>150</v>
      </c>
      <c r="Z24" s="49">
        <v>44197</v>
      </c>
      <c r="AA24" s="49">
        <v>44561</v>
      </c>
      <c r="AB24" s="48" t="s">
        <v>46</v>
      </c>
    </row>
    <row r="25" spans="1:28" s="4" customFormat="1" ht="78.75" x14ac:dyDescent="0.2">
      <c r="A25" s="50">
        <v>14</v>
      </c>
      <c r="B25" s="99"/>
      <c r="C25" s="99"/>
      <c r="D25" s="48" t="s">
        <v>151</v>
      </c>
      <c r="E25" s="48" t="s">
        <v>36</v>
      </c>
      <c r="F25" s="48" t="s">
        <v>152</v>
      </c>
      <c r="G25" s="48" t="s">
        <v>153</v>
      </c>
      <c r="H25" s="48" t="s">
        <v>154</v>
      </c>
      <c r="I25" s="99">
        <v>3</v>
      </c>
      <c r="J25" s="99"/>
      <c r="K25" s="99">
        <v>4</v>
      </c>
      <c r="L25" s="99"/>
      <c r="M25" s="99"/>
      <c r="N25" s="99" t="str">
        <f>IF(I25*K25&lt;=3,"BAJA",IF(AND(I25*K25&gt;=4,I25*K25&lt;=6),"MODERADA",IF(AND(I25*K25&gt;=8,I25*K25&lt;=12),"ALTA",IF(AND(I25*K25&gt;=15),"EXTREMA"))))</f>
        <v>ALTA</v>
      </c>
      <c r="O25" s="99"/>
      <c r="P25" s="51" t="s">
        <v>155</v>
      </c>
      <c r="Q25" s="99">
        <v>2</v>
      </c>
      <c r="R25" s="99"/>
      <c r="S25" s="99">
        <v>3</v>
      </c>
      <c r="T25" s="99"/>
      <c r="U25" s="76" t="str">
        <f t="shared" si="1"/>
        <v>MODERADA</v>
      </c>
      <c r="V25" s="77"/>
      <c r="W25" s="48" t="s">
        <v>43</v>
      </c>
      <c r="X25" s="51" t="s">
        <v>156</v>
      </c>
      <c r="Y25" s="48" t="s">
        <v>66</v>
      </c>
      <c r="Z25" s="49">
        <v>44197</v>
      </c>
      <c r="AA25" s="49">
        <v>44561</v>
      </c>
      <c r="AB25" s="48" t="s">
        <v>46</v>
      </c>
    </row>
    <row r="26" spans="1:28" s="4" customFormat="1" ht="67.5" x14ac:dyDescent="0.2">
      <c r="A26" s="111">
        <v>15</v>
      </c>
      <c r="B26" s="99" t="s">
        <v>157</v>
      </c>
      <c r="C26" s="99" t="s">
        <v>34</v>
      </c>
      <c r="D26" s="99" t="s">
        <v>158</v>
      </c>
      <c r="E26" s="99" t="s">
        <v>59</v>
      </c>
      <c r="F26" s="99" t="s">
        <v>159</v>
      </c>
      <c r="G26" s="48" t="s">
        <v>108</v>
      </c>
      <c r="H26" s="48" t="s">
        <v>116</v>
      </c>
      <c r="I26" s="99">
        <v>3</v>
      </c>
      <c r="J26" s="99"/>
      <c r="K26" s="99">
        <v>4</v>
      </c>
      <c r="L26" s="99"/>
      <c r="M26" s="99"/>
      <c r="N26" s="99" t="s">
        <v>123</v>
      </c>
      <c r="O26" s="99"/>
      <c r="P26" s="48" t="s">
        <v>160</v>
      </c>
      <c r="Q26" s="99">
        <v>2</v>
      </c>
      <c r="R26" s="99"/>
      <c r="S26" s="99">
        <v>3</v>
      </c>
      <c r="T26" s="99"/>
      <c r="U26" s="87" t="str">
        <f t="shared" si="1"/>
        <v>MODERADA</v>
      </c>
      <c r="V26" s="100"/>
      <c r="W26" s="99" t="s">
        <v>64</v>
      </c>
      <c r="X26" s="48" t="s">
        <v>161</v>
      </c>
      <c r="Y26" s="99" t="s">
        <v>162</v>
      </c>
      <c r="Z26" s="93">
        <v>44197</v>
      </c>
      <c r="AA26" s="93">
        <v>44561</v>
      </c>
      <c r="AB26" s="96" t="s">
        <v>46</v>
      </c>
    </row>
    <row r="27" spans="1:28" s="4" customFormat="1" ht="33.75" x14ac:dyDescent="0.2">
      <c r="A27" s="111"/>
      <c r="B27" s="99"/>
      <c r="C27" s="99"/>
      <c r="D27" s="99"/>
      <c r="E27" s="99"/>
      <c r="F27" s="99"/>
      <c r="G27" s="48" t="s">
        <v>163</v>
      </c>
      <c r="H27" s="48" t="s">
        <v>164</v>
      </c>
      <c r="I27" s="99"/>
      <c r="J27" s="99"/>
      <c r="K27" s="99"/>
      <c r="L27" s="99"/>
      <c r="M27" s="99"/>
      <c r="N27" s="99"/>
      <c r="O27" s="99"/>
      <c r="P27" s="48" t="s">
        <v>165</v>
      </c>
      <c r="Q27" s="99"/>
      <c r="R27" s="99"/>
      <c r="S27" s="99"/>
      <c r="T27" s="99"/>
      <c r="U27" s="89"/>
      <c r="V27" s="101"/>
      <c r="W27" s="99"/>
      <c r="X27" s="48" t="s">
        <v>166</v>
      </c>
      <c r="Y27" s="99"/>
      <c r="Z27" s="93"/>
      <c r="AA27" s="93"/>
      <c r="AB27" s="98"/>
    </row>
    <row r="28" spans="1:28" s="4" customFormat="1" ht="33.75" x14ac:dyDescent="0.2">
      <c r="A28" s="111">
        <v>16</v>
      </c>
      <c r="B28" s="99"/>
      <c r="C28" s="99"/>
      <c r="D28" s="99" t="s">
        <v>167</v>
      </c>
      <c r="E28" s="111" t="s">
        <v>36</v>
      </c>
      <c r="F28" s="99" t="s">
        <v>131</v>
      </c>
      <c r="G28" s="48" t="s">
        <v>163</v>
      </c>
      <c r="H28" s="48" t="s">
        <v>164</v>
      </c>
      <c r="I28" s="111">
        <v>3</v>
      </c>
      <c r="J28" s="111"/>
      <c r="K28" s="111">
        <v>4</v>
      </c>
      <c r="L28" s="111"/>
      <c r="M28" s="111"/>
      <c r="N28" s="111" t="s">
        <v>123</v>
      </c>
      <c r="O28" s="111"/>
      <c r="P28" s="48" t="s">
        <v>168</v>
      </c>
      <c r="Q28" s="111">
        <v>2</v>
      </c>
      <c r="R28" s="111"/>
      <c r="S28" s="111">
        <v>3</v>
      </c>
      <c r="T28" s="111"/>
      <c r="U28" s="87" t="str">
        <f>IF(Q28*S28&lt;=3,"BAJA",IF(AND(Q28*S28&gt;=4,Q28*S28&lt;=6),"MODERADA",IF(AND(Q28*S28&gt;=8,Q28*S28&lt;=12),"ALTA",IF(AND(Q28*S28&gt;=15),"EXTREMA"))))</f>
        <v>MODERADA</v>
      </c>
      <c r="V28" s="100"/>
      <c r="W28" s="111" t="s">
        <v>43</v>
      </c>
      <c r="X28" s="48" t="s">
        <v>169</v>
      </c>
      <c r="Y28" s="99" t="s">
        <v>162</v>
      </c>
      <c r="Z28" s="93">
        <v>44197</v>
      </c>
      <c r="AA28" s="93">
        <v>44561</v>
      </c>
      <c r="AB28" s="94" t="s">
        <v>46</v>
      </c>
    </row>
    <row r="29" spans="1:28" s="4" customFormat="1" ht="45" x14ac:dyDescent="0.2">
      <c r="A29" s="111"/>
      <c r="B29" s="99"/>
      <c r="C29" s="99"/>
      <c r="D29" s="99"/>
      <c r="E29" s="111"/>
      <c r="F29" s="99"/>
      <c r="G29" s="48" t="s">
        <v>170</v>
      </c>
      <c r="H29" s="48" t="s">
        <v>154</v>
      </c>
      <c r="I29" s="111"/>
      <c r="J29" s="111"/>
      <c r="K29" s="111"/>
      <c r="L29" s="111"/>
      <c r="M29" s="111"/>
      <c r="N29" s="111"/>
      <c r="O29" s="111"/>
      <c r="P29" s="48" t="s">
        <v>160</v>
      </c>
      <c r="Q29" s="111"/>
      <c r="R29" s="111"/>
      <c r="S29" s="111"/>
      <c r="T29" s="111"/>
      <c r="U29" s="89"/>
      <c r="V29" s="101"/>
      <c r="W29" s="111"/>
      <c r="X29" s="50" t="s">
        <v>171</v>
      </c>
      <c r="Y29" s="99"/>
      <c r="Z29" s="99"/>
      <c r="AA29" s="99"/>
      <c r="AB29" s="95"/>
    </row>
    <row r="30" spans="1:28" s="4" customFormat="1" ht="33.75" x14ac:dyDescent="0.2">
      <c r="A30" s="111">
        <v>17</v>
      </c>
      <c r="B30" s="99"/>
      <c r="C30" s="99"/>
      <c r="D30" s="99" t="s">
        <v>172</v>
      </c>
      <c r="E30" s="99" t="s">
        <v>36</v>
      </c>
      <c r="F30" s="99" t="s">
        <v>173</v>
      </c>
      <c r="G30" s="48" t="s">
        <v>163</v>
      </c>
      <c r="H30" s="48" t="s">
        <v>164</v>
      </c>
      <c r="I30" s="99">
        <v>3</v>
      </c>
      <c r="J30" s="99"/>
      <c r="K30" s="99">
        <v>4</v>
      </c>
      <c r="L30" s="99"/>
      <c r="M30" s="99"/>
      <c r="N30" s="99" t="s">
        <v>123</v>
      </c>
      <c r="O30" s="99"/>
      <c r="P30" s="48" t="s">
        <v>168</v>
      </c>
      <c r="Q30" s="99">
        <v>2</v>
      </c>
      <c r="R30" s="99"/>
      <c r="S30" s="99">
        <v>3</v>
      </c>
      <c r="T30" s="99"/>
      <c r="U30" s="87" t="str">
        <f>IF(Q30*S30&lt;=3,"BAJA",IF(AND(Q30*S30&gt;=4,Q30*S30&lt;=6),"MODERADA",IF(AND(Q30*S30&gt;=8,Q30*S30&lt;=12),"ALTA",IF(AND(Q30*S30&gt;=15),"EXTREMA"))))</f>
        <v>MODERADA</v>
      </c>
      <c r="V30" s="100"/>
      <c r="W30" s="99" t="s">
        <v>43</v>
      </c>
      <c r="X30" s="48" t="s">
        <v>174</v>
      </c>
      <c r="Y30" s="99" t="s">
        <v>162</v>
      </c>
      <c r="Z30" s="93">
        <v>44197</v>
      </c>
      <c r="AA30" s="93">
        <v>44561</v>
      </c>
      <c r="AB30" s="96" t="s">
        <v>46</v>
      </c>
    </row>
    <row r="31" spans="1:28" s="4" customFormat="1" ht="33.75" x14ac:dyDescent="0.2">
      <c r="A31" s="111"/>
      <c r="B31" s="99"/>
      <c r="C31" s="99"/>
      <c r="D31" s="99"/>
      <c r="E31" s="99"/>
      <c r="F31" s="99"/>
      <c r="G31" s="48" t="s">
        <v>175</v>
      </c>
      <c r="H31" s="48" t="s">
        <v>176</v>
      </c>
      <c r="I31" s="99"/>
      <c r="J31" s="99"/>
      <c r="K31" s="99"/>
      <c r="L31" s="99"/>
      <c r="M31" s="99"/>
      <c r="N31" s="99"/>
      <c r="O31" s="99"/>
      <c r="P31" s="48" t="s">
        <v>160</v>
      </c>
      <c r="Q31" s="99"/>
      <c r="R31" s="99"/>
      <c r="S31" s="99"/>
      <c r="T31" s="99"/>
      <c r="U31" s="89"/>
      <c r="V31" s="101"/>
      <c r="W31" s="99"/>
      <c r="X31" s="48" t="s">
        <v>177</v>
      </c>
      <c r="Y31" s="99"/>
      <c r="Z31" s="99"/>
      <c r="AA31" s="99"/>
      <c r="AB31" s="98"/>
    </row>
    <row r="32" spans="1:28" s="4" customFormat="1" ht="78.75" x14ac:dyDescent="0.2">
      <c r="A32" s="50">
        <v>18</v>
      </c>
      <c r="B32" s="99" t="s">
        <v>178</v>
      </c>
      <c r="C32" s="99" t="s">
        <v>34</v>
      </c>
      <c r="D32" s="48" t="s">
        <v>179</v>
      </c>
      <c r="E32" s="48" t="s">
        <v>59</v>
      </c>
      <c r="F32" s="48" t="s">
        <v>180</v>
      </c>
      <c r="G32" s="48" t="s">
        <v>181</v>
      </c>
      <c r="H32" s="48" t="s">
        <v>182</v>
      </c>
      <c r="I32" s="99">
        <v>3</v>
      </c>
      <c r="J32" s="99"/>
      <c r="K32" s="99">
        <v>4</v>
      </c>
      <c r="L32" s="99"/>
      <c r="M32" s="99"/>
      <c r="N32" s="99" t="str">
        <f>IF(I32*K32&lt;=3,"BAJA",IF(AND(I32*K32&gt;=4,I32*K32&lt;=6),"MODERADA",IF(AND(I32*K32&gt;=8,I32*K32&lt;=12),"ALTA",IF(AND(I32*K32&gt;=15),"EXTREMA"))))</f>
        <v>ALTA</v>
      </c>
      <c r="O32" s="99"/>
      <c r="P32" s="48" t="s">
        <v>183</v>
      </c>
      <c r="Q32" s="99">
        <v>2</v>
      </c>
      <c r="R32" s="99"/>
      <c r="S32" s="99">
        <v>3</v>
      </c>
      <c r="T32" s="99"/>
      <c r="U32" s="76" t="str">
        <f>IF(Q32*S32&lt;=3,"BAJA",IF(AND(Q32*S32&gt;=4,Q32*S32&lt;=6),"MODERADA",IF(AND(Q32*S32&gt;=8,Q32*S32&lt;=12),"ALTA",IF(AND(Q32*S32&gt;=15),"EXTREMA"))))</f>
        <v>MODERADA</v>
      </c>
      <c r="V32" s="77"/>
      <c r="W32" s="48" t="s">
        <v>64</v>
      </c>
      <c r="X32" s="48" t="s">
        <v>184</v>
      </c>
      <c r="Y32" s="48" t="s">
        <v>185</v>
      </c>
      <c r="Z32" s="49">
        <v>44197</v>
      </c>
      <c r="AA32" s="49">
        <v>44561</v>
      </c>
      <c r="AB32" s="52" t="s">
        <v>46</v>
      </c>
    </row>
    <row r="33" spans="1:28" s="4" customFormat="1" ht="90" x14ac:dyDescent="0.2">
      <c r="A33" s="50">
        <v>19</v>
      </c>
      <c r="B33" s="99"/>
      <c r="C33" s="99"/>
      <c r="D33" s="48" t="s">
        <v>186</v>
      </c>
      <c r="E33" s="48" t="s">
        <v>187</v>
      </c>
      <c r="F33" s="48" t="s">
        <v>188</v>
      </c>
      <c r="G33" s="48" t="s">
        <v>189</v>
      </c>
      <c r="H33" s="48" t="s">
        <v>182</v>
      </c>
      <c r="I33" s="99">
        <v>3</v>
      </c>
      <c r="J33" s="99"/>
      <c r="K33" s="99">
        <v>4</v>
      </c>
      <c r="L33" s="99"/>
      <c r="M33" s="99"/>
      <c r="N33" s="99" t="str">
        <f>IF(I33*K33&lt;=3,"BAJA",IF(AND(I33*K33&gt;=4,I33*K33&lt;=6),"MODERADA",IF(AND(I33*K33&gt;=8,I33*K33&lt;=12),"ALTA",IF(AND(I33*K33&gt;=15),"EXTREMA"))))</f>
        <v>ALTA</v>
      </c>
      <c r="O33" s="99"/>
      <c r="P33" s="48" t="s">
        <v>190</v>
      </c>
      <c r="Q33" s="99">
        <v>3</v>
      </c>
      <c r="R33" s="99"/>
      <c r="S33" s="99">
        <v>2</v>
      </c>
      <c r="T33" s="99"/>
      <c r="U33" s="76" t="str">
        <f>IF(Q33*S33&lt;=3,"BAJA",IF(AND(Q33*S33&gt;=4,Q33*S33&lt;=6),"MODERADA",IF(AND(Q33*S33&gt;=8,Q33*S33&lt;=12),"ALTA",IF(AND(Q33*S33&gt;=15),"EXTREMA"))))</f>
        <v>MODERADA</v>
      </c>
      <c r="V33" s="77"/>
      <c r="W33" s="48" t="s">
        <v>64</v>
      </c>
      <c r="X33" s="48" t="s">
        <v>191</v>
      </c>
      <c r="Y33" s="50" t="s">
        <v>185</v>
      </c>
      <c r="Z33" s="49">
        <v>44197</v>
      </c>
      <c r="AA33" s="49">
        <v>44561</v>
      </c>
      <c r="AB33" s="52" t="s">
        <v>46</v>
      </c>
    </row>
    <row r="34" spans="1:28" s="4" customFormat="1" ht="56.25" x14ac:dyDescent="0.2">
      <c r="A34" s="50">
        <v>20</v>
      </c>
      <c r="B34" s="99"/>
      <c r="C34" s="99"/>
      <c r="D34" s="48" t="s">
        <v>192</v>
      </c>
      <c r="E34" s="50" t="s">
        <v>193</v>
      </c>
      <c r="F34" s="48" t="s">
        <v>194</v>
      </c>
      <c r="G34" s="48" t="s">
        <v>195</v>
      </c>
      <c r="H34" s="48" t="s">
        <v>196</v>
      </c>
      <c r="I34" s="99">
        <v>2</v>
      </c>
      <c r="J34" s="99"/>
      <c r="K34" s="99">
        <v>4</v>
      </c>
      <c r="L34" s="99"/>
      <c r="M34" s="99"/>
      <c r="N34" s="99" t="str">
        <f>IF(I34*K34&lt;=3,"BAJA",IF(AND(I34*K34&gt;=4,I34*K34&lt;=6),"MODERADA",IF(AND(I34*K34&gt;=8,I34*K34&lt;=12),"ALTA",IF(AND(I34*K34&gt;=15),"EXTREMA"))))</f>
        <v>ALTA</v>
      </c>
      <c r="O34" s="99"/>
      <c r="P34" s="51" t="s">
        <v>197</v>
      </c>
      <c r="Q34" s="99">
        <v>1</v>
      </c>
      <c r="R34" s="99"/>
      <c r="S34" s="99">
        <v>4</v>
      </c>
      <c r="T34" s="99"/>
      <c r="U34" s="76" t="str">
        <f>IF(Q34*S34&lt;=3,"BAJA",IF(AND(Q34*S34&gt;=4,Q34*S34&lt;=6),"MODERADA",IF(AND(Q34*S34&gt;=8,Q34*S34&lt;=12),"ALTA",IF(AND(Q34*S34&gt;=15),"EXTREMA"))))</f>
        <v>MODERADA</v>
      </c>
      <c r="V34" s="77"/>
      <c r="W34" s="48" t="s">
        <v>64</v>
      </c>
      <c r="X34" s="51" t="s">
        <v>198</v>
      </c>
      <c r="Y34" s="50" t="s">
        <v>66</v>
      </c>
      <c r="Z34" s="49">
        <v>44197</v>
      </c>
      <c r="AA34" s="49">
        <v>44561</v>
      </c>
      <c r="AB34" s="48" t="s">
        <v>199</v>
      </c>
    </row>
    <row r="35" spans="1:28" s="4" customFormat="1" ht="78.75" x14ac:dyDescent="0.2">
      <c r="A35" s="53">
        <v>21</v>
      </c>
      <c r="B35" s="99"/>
      <c r="C35" s="99"/>
      <c r="D35" s="52" t="s">
        <v>200</v>
      </c>
      <c r="E35" s="52" t="s">
        <v>193</v>
      </c>
      <c r="F35" s="52" t="s">
        <v>201</v>
      </c>
      <c r="G35" s="48" t="s">
        <v>202</v>
      </c>
      <c r="H35" s="48" t="s">
        <v>196</v>
      </c>
      <c r="I35" s="99">
        <v>3</v>
      </c>
      <c r="J35" s="99"/>
      <c r="K35" s="99">
        <v>4</v>
      </c>
      <c r="L35" s="99"/>
      <c r="M35" s="99"/>
      <c r="N35" s="99" t="str">
        <f>IF(I35*K35&lt;=3,"BAJA",IF(AND(I35*K35&gt;=4,I35*K35&lt;=6),"MODERADA",IF(AND(I35*K35&gt;=8,I35*K35&lt;=12),"ALTA",IF(AND(I35*K35&gt;=15),"EXTREMA"))))</f>
        <v>ALTA</v>
      </c>
      <c r="O35" s="99"/>
      <c r="P35" s="48" t="s">
        <v>203</v>
      </c>
      <c r="Q35" s="99">
        <v>2</v>
      </c>
      <c r="R35" s="99"/>
      <c r="S35" s="99">
        <v>3</v>
      </c>
      <c r="T35" s="99"/>
      <c r="U35" s="76" t="str">
        <f>IF(Q35*S35&lt;=3,"BAJA",IF(AND(Q35*S35&gt;=4,Q35*S35&lt;=6),"MODERADA",IF(AND(Q35*S35&gt;=8,Q35*S35&lt;=12),"ALTA",IF(AND(Q35*S35&gt;=15),"EXTREMA"))))</f>
        <v>MODERADA</v>
      </c>
      <c r="V35" s="77"/>
      <c r="W35" s="52" t="s">
        <v>64</v>
      </c>
      <c r="X35" s="48" t="s">
        <v>204</v>
      </c>
      <c r="Y35" s="53" t="s">
        <v>66</v>
      </c>
      <c r="Z35" s="49">
        <v>44197</v>
      </c>
      <c r="AA35" s="49">
        <v>44561</v>
      </c>
      <c r="AB35" s="52" t="s">
        <v>46</v>
      </c>
    </row>
    <row r="36" spans="1:28" s="4" customFormat="1" ht="78.75" x14ac:dyDescent="0.2">
      <c r="A36" s="99">
        <v>22</v>
      </c>
      <c r="B36" s="99" t="s">
        <v>205</v>
      </c>
      <c r="C36" s="99" t="s">
        <v>206</v>
      </c>
      <c r="D36" s="99" t="s">
        <v>207</v>
      </c>
      <c r="E36" s="99" t="s">
        <v>193</v>
      </c>
      <c r="F36" s="48" t="s">
        <v>208</v>
      </c>
      <c r="G36" s="48" t="s">
        <v>209</v>
      </c>
      <c r="H36" s="48" t="s">
        <v>210</v>
      </c>
      <c r="I36" s="99">
        <v>3</v>
      </c>
      <c r="J36" s="99"/>
      <c r="K36" s="99" t="s">
        <v>41</v>
      </c>
      <c r="L36" s="99"/>
      <c r="M36" s="99"/>
      <c r="N36" s="99" t="str">
        <f>IF(I36*K36&lt;=3,"BAJA",IF(AND(I36*K36&gt;=4,I36*K36&lt;=6),"MODERADA",IF(AND(I36*K36&gt;=8,I36*K36&lt;=12),"ALTA",IF(AND(I36*K36&gt;=15),"EXTREMA"))))</f>
        <v>ALTA</v>
      </c>
      <c r="O36" s="99"/>
      <c r="P36" s="48" t="s">
        <v>211</v>
      </c>
      <c r="Q36" s="99">
        <v>2</v>
      </c>
      <c r="R36" s="99"/>
      <c r="S36" s="99">
        <v>3</v>
      </c>
      <c r="T36" s="99"/>
      <c r="U36" s="87" t="str">
        <f>IF(Q36*S36&lt;=3,"BAJA",IF(AND(Q36*S36&gt;=4,Q36*S36&lt;=6),"MODERADA",IF(AND(Q36*S36&gt;=8,Q36*S36&lt;=12),"ALTA",IF(AND(Q36*S36&gt;=15),"EXTREMA"))))</f>
        <v>MODERADA</v>
      </c>
      <c r="V36" s="100"/>
      <c r="W36" s="99" t="s">
        <v>43</v>
      </c>
      <c r="X36" s="48"/>
      <c r="Y36" s="99" t="s">
        <v>212</v>
      </c>
      <c r="Z36" s="49">
        <v>44197</v>
      </c>
      <c r="AA36" s="49">
        <v>44561</v>
      </c>
      <c r="AB36" s="96" t="s">
        <v>213</v>
      </c>
    </row>
    <row r="37" spans="1:28" s="4" customFormat="1" ht="78.75" x14ac:dyDescent="0.2">
      <c r="A37" s="99"/>
      <c r="B37" s="99"/>
      <c r="C37" s="99"/>
      <c r="D37" s="99"/>
      <c r="E37" s="99"/>
      <c r="F37" s="48" t="s">
        <v>208</v>
      </c>
      <c r="G37" s="48" t="s">
        <v>214</v>
      </c>
      <c r="H37" s="48" t="s">
        <v>210</v>
      </c>
      <c r="I37" s="99"/>
      <c r="J37" s="99"/>
      <c r="K37" s="99"/>
      <c r="L37" s="99"/>
      <c r="M37" s="99"/>
      <c r="N37" s="99"/>
      <c r="O37" s="99"/>
      <c r="P37" s="48" t="s">
        <v>211</v>
      </c>
      <c r="Q37" s="99"/>
      <c r="R37" s="99"/>
      <c r="S37" s="99"/>
      <c r="T37" s="99"/>
      <c r="U37" s="112"/>
      <c r="V37" s="113"/>
      <c r="W37" s="99"/>
      <c r="X37" s="48" t="s">
        <v>215</v>
      </c>
      <c r="Y37" s="99"/>
      <c r="Z37" s="49">
        <v>44197</v>
      </c>
      <c r="AA37" s="49">
        <v>44561</v>
      </c>
      <c r="AB37" s="97"/>
    </row>
    <row r="38" spans="1:28" s="4" customFormat="1" ht="56.25" x14ac:dyDescent="0.2">
      <c r="A38" s="99"/>
      <c r="B38" s="99"/>
      <c r="C38" s="99"/>
      <c r="D38" s="99"/>
      <c r="E38" s="99"/>
      <c r="F38" s="48" t="s">
        <v>208</v>
      </c>
      <c r="G38" s="48" t="s">
        <v>216</v>
      </c>
      <c r="H38" s="48" t="s">
        <v>210</v>
      </c>
      <c r="I38" s="99"/>
      <c r="J38" s="99"/>
      <c r="K38" s="99"/>
      <c r="L38" s="99"/>
      <c r="M38" s="99"/>
      <c r="N38" s="99"/>
      <c r="O38" s="99"/>
      <c r="P38" s="48" t="s">
        <v>217</v>
      </c>
      <c r="Q38" s="99"/>
      <c r="R38" s="99"/>
      <c r="S38" s="99"/>
      <c r="T38" s="99"/>
      <c r="U38" s="112"/>
      <c r="V38" s="113"/>
      <c r="W38" s="99"/>
      <c r="X38" s="48" t="s">
        <v>215</v>
      </c>
      <c r="Y38" s="99"/>
      <c r="Z38" s="49">
        <v>44197</v>
      </c>
      <c r="AA38" s="49">
        <v>44561</v>
      </c>
      <c r="AB38" s="97"/>
    </row>
    <row r="39" spans="1:28" s="4" customFormat="1" ht="67.5" x14ac:dyDescent="0.2">
      <c r="A39" s="99"/>
      <c r="B39" s="99"/>
      <c r="C39" s="99"/>
      <c r="D39" s="99"/>
      <c r="E39" s="99"/>
      <c r="F39" s="48" t="s">
        <v>208</v>
      </c>
      <c r="G39" s="48" t="s">
        <v>218</v>
      </c>
      <c r="H39" s="48" t="s">
        <v>210</v>
      </c>
      <c r="I39" s="99"/>
      <c r="J39" s="99"/>
      <c r="K39" s="99"/>
      <c r="L39" s="99"/>
      <c r="M39" s="99"/>
      <c r="N39" s="99"/>
      <c r="O39" s="99"/>
      <c r="P39" s="48" t="s">
        <v>219</v>
      </c>
      <c r="Q39" s="99"/>
      <c r="R39" s="99"/>
      <c r="S39" s="99"/>
      <c r="T39" s="99"/>
      <c r="U39" s="112"/>
      <c r="V39" s="113"/>
      <c r="W39" s="99"/>
      <c r="X39" s="48" t="s">
        <v>220</v>
      </c>
      <c r="Y39" s="99"/>
      <c r="Z39" s="49"/>
      <c r="AA39" s="49"/>
      <c r="AB39" s="97"/>
    </row>
    <row r="40" spans="1:28" s="4" customFormat="1" ht="56.25" x14ac:dyDescent="0.2">
      <c r="A40" s="99"/>
      <c r="B40" s="99"/>
      <c r="C40" s="99"/>
      <c r="D40" s="99"/>
      <c r="E40" s="99"/>
      <c r="F40" s="48" t="s">
        <v>208</v>
      </c>
      <c r="G40" s="48" t="s">
        <v>221</v>
      </c>
      <c r="H40" s="48" t="s">
        <v>210</v>
      </c>
      <c r="I40" s="99"/>
      <c r="J40" s="99"/>
      <c r="K40" s="99"/>
      <c r="L40" s="99"/>
      <c r="M40" s="99"/>
      <c r="N40" s="99"/>
      <c r="O40" s="99"/>
      <c r="P40" s="48" t="s">
        <v>222</v>
      </c>
      <c r="Q40" s="99"/>
      <c r="R40" s="99"/>
      <c r="S40" s="99"/>
      <c r="T40" s="99"/>
      <c r="U40" s="112"/>
      <c r="V40" s="113"/>
      <c r="W40" s="99"/>
      <c r="X40" s="48" t="s">
        <v>223</v>
      </c>
      <c r="Y40" s="99"/>
      <c r="Z40" s="49">
        <v>44197</v>
      </c>
      <c r="AA40" s="49">
        <v>44561</v>
      </c>
      <c r="AB40" s="97"/>
    </row>
    <row r="41" spans="1:28" s="4" customFormat="1" ht="56.25" x14ac:dyDescent="0.2">
      <c r="A41" s="99"/>
      <c r="B41" s="99"/>
      <c r="C41" s="99"/>
      <c r="D41" s="99"/>
      <c r="E41" s="99"/>
      <c r="F41" s="48" t="s">
        <v>208</v>
      </c>
      <c r="G41" s="48" t="s">
        <v>224</v>
      </c>
      <c r="H41" s="48" t="s">
        <v>210</v>
      </c>
      <c r="I41" s="99"/>
      <c r="J41" s="99"/>
      <c r="K41" s="99"/>
      <c r="L41" s="99"/>
      <c r="M41" s="99"/>
      <c r="N41" s="99"/>
      <c r="O41" s="99"/>
      <c r="P41" s="48" t="s">
        <v>225</v>
      </c>
      <c r="Q41" s="99"/>
      <c r="R41" s="99"/>
      <c r="S41" s="99"/>
      <c r="T41" s="99"/>
      <c r="U41" s="89"/>
      <c r="V41" s="101"/>
      <c r="W41" s="99"/>
      <c r="X41" s="48" t="s">
        <v>226</v>
      </c>
      <c r="Y41" s="99"/>
      <c r="Z41" s="49">
        <v>44197</v>
      </c>
      <c r="AA41" s="49">
        <v>44561</v>
      </c>
      <c r="AB41" s="98"/>
    </row>
    <row r="42" spans="1:28" s="4" customFormat="1" ht="112.5" x14ac:dyDescent="0.2">
      <c r="A42" s="48">
        <v>23</v>
      </c>
      <c r="B42" s="99"/>
      <c r="C42" s="99"/>
      <c r="D42" s="48" t="s">
        <v>227</v>
      </c>
      <c r="E42" s="48" t="s">
        <v>228</v>
      </c>
      <c r="F42" s="48" t="s">
        <v>229</v>
      </c>
      <c r="G42" s="48" t="s">
        <v>230</v>
      </c>
      <c r="H42" s="48" t="s">
        <v>210</v>
      </c>
      <c r="I42" s="99">
        <v>3</v>
      </c>
      <c r="J42" s="99"/>
      <c r="K42" s="99">
        <v>4</v>
      </c>
      <c r="L42" s="99"/>
      <c r="M42" s="99"/>
      <c r="N42" s="99" t="str">
        <f>IF(I42*K42&lt;=3,"BAJA",IF(AND(I42*K42&gt;=4,I42*K42&lt;=6),"MODERADA",IF(AND(I42*K42&gt;=8,I42*K42&lt;=12),"ALTA",IF(AND(I42*K42&gt;=15),"EXTREMA"))))</f>
        <v>ALTA</v>
      </c>
      <c r="O42" s="99"/>
      <c r="P42" s="48" t="s">
        <v>231</v>
      </c>
      <c r="Q42" s="99">
        <v>2</v>
      </c>
      <c r="R42" s="99"/>
      <c r="S42" s="99">
        <v>3</v>
      </c>
      <c r="T42" s="99"/>
      <c r="U42" s="76" t="str">
        <f>IF(Q42*S42&lt;=3,"BAJA",IF(AND(Q42*S42&gt;=4,Q42*S42&lt;=6),"MODERADA",IF(AND(Q42*S42&gt;=8,Q42*S42&lt;=12),"ALTA",IF(AND(Q42*S42&gt;=15),"EXTREMA"))))</f>
        <v>MODERADA</v>
      </c>
      <c r="V42" s="77"/>
      <c r="W42" s="48" t="s">
        <v>43</v>
      </c>
      <c r="X42" s="48" t="s">
        <v>232</v>
      </c>
      <c r="Y42" s="48" t="s">
        <v>212</v>
      </c>
      <c r="Z42" s="49">
        <v>44197</v>
      </c>
      <c r="AA42" s="49">
        <v>44561</v>
      </c>
      <c r="AB42" s="48" t="s">
        <v>213</v>
      </c>
    </row>
    <row r="43" spans="1:28" s="4" customFormat="1" ht="56.25" x14ac:dyDescent="0.2">
      <c r="A43" s="99">
        <v>24</v>
      </c>
      <c r="B43" s="99" t="s">
        <v>233</v>
      </c>
      <c r="C43" s="99" t="s">
        <v>206</v>
      </c>
      <c r="D43" s="99" t="s">
        <v>234</v>
      </c>
      <c r="E43" s="99" t="s">
        <v>59</v>
      </c>
      <c r="F43" s="99" t="s">
        <v>235</v>
      </c>
      <c r="G43" s="48" t="s">
        <v>236</v>
      </c>
      <c r="H43" s="48" t="s">
        <v>237</v>
      </c>
      <c r="I43" s="99">
        <v>3</v>
      </c>
      <c r="J43" s="99"/>
      <c r="K43" s="99">
        <v>4</v>
      </c>
      <c r="L43" s="99"/>
      <c r="M43" s="99"/>
      <c r="N43" s="99" t="str">
        <f>IF(I43*K43&lt;=3,"BAJA",IF(AND(I43*K43&gt;=4,I43*K43&lt;=6),"MODERADA",IF(AND(I43*K43&gt;=8,I43*K43&lt;=12),"ALTA",IF(AND(I43*K43&gt;=15),"EXTREMA"))))</f>
        <v>ALTA</v>
      </c>
      <c r="O43" s="99"/>
      <c r="P43" s="48" t="s">
        <v>238</v>
      </c>
      <c r="Q43" s="99">
        <v>2</v>
      </c>
      <c r="R43" s="99"/>
      <c r="S43" s="99">
        <v>3</v>
      </c>
      <c r="T43" s="99"/>
      <c r="U43" s="87" t="str">
        <f>IF(Q43*S43&lt;=3,"BAJA",IF(AND(Q43*S43&gt;=4,Q43*S43&lt;=6),"MODERADA",IF(AND(Q43*S43&gt;=8,Q43*S43&lt;=12),"ALTA",IF(AND(Q43*S43&gt;=15),"EXTREMA"))))</f>
        <v>MODERADA</v>
      </c>
      <c r="V43" s="100"/>
      <c r="W43" s="99" t="s">
        <v>64</v>
      </c>
      <c r="X43" s="48" t="s">
        <v>239</v>
      </c>
      <c r="Y43" s="99" t="s">
        <v>240</v>
      </c>
      <c r="Z43" s="93">
        <v>44197</v>
      </c>
      <c r="AA43" s="93">
        <v>44561</v>
      </c>
      <c r="AB43" s="99" t="s">
        <v>46</v>
      </c>
    </row>
    <row r="44" spans="1:28" s="4" customFormat="1" ht="56.25" x14ac:dyDescent="0.2">
      <c r="A44" s="99"/>
      <c r="B44" s="99"/>
      <c r="C44" s="99"/>
      <c r="D44" s="99"/>
      <c r="E44" s="99"/>
      <c r="F44" s="99"/>
      <c r="G44" s="48" t="s">
        <v>241</v>
      </c>
      <c r="H44" s="48" t="s">
        <v>210</v>
      </c>
      <c r="I44" s="99"/>
      <c r="J44" s="99"/>
      <c r="K44" s="99"/>
      <c r="L44" s="99"/>
      <c r="M44" s="99"/>
      <c r="N44" s="99"/>
      <c r="O44" s="99"/>
      <c r="P44" s="48" t="s">
        <v>242</v>
      </c>
      <c r="Q44" s="99"/>
      <c r="R44" s="99"/>
      <c r="S44" s="99"/>
      <c r="T44" s="99"/>
      <c r="U44" s="112"/>
      <c r="V44" s="113"/>
      <c r="W44" s="99"/>
      <c r="X44" s="48" t="s">
        <v>243</v>
      </c>
      <c r="Y44" s="99"/>
      <c r="Z44" s="93"/>
      <c r="AA44" s="93"/>
      <c r="AB44" s="99"/>
    </row>
    <row r="45" spans="1:28" s="4" customFormat="1" ht="33.75" x14ac:dyDescent="0.2">
      <c r="A45" s="99"/>
      <c r="B45" s="99"/>
      <c r="C45" s="99"/>
      <c r="D45" s="99"/>
      <c r="E45" s="99"/>
      <c r="F45" s="99"/>
      <c r="G45" s="48" t="s">
        <v>244</v>
      </c>
      <c r="H45" s="48" t="s">
        <v>210</v>
      </c>
      <c r="I45" s="99"/>
      <c r="J45" s="99"/>
      <c r="K45" s="99"/>
      <c r="L45" s="99"/>
      <c r="M45" s="99"/>
      <c r="N45" s="99"/>
      <c r="O45" s="99"/>
      <c r="P45" s="48" t="s">
        <v>245</v>
      </c>
      <c r="Q45" s="99"/>
      <c r="R45" s="99"/>
      <c r="S45" s="99"/>
      <c r="T45" s="99"/>
      <c r="U45" s="89"/>
      <c r="V45" s="101"/>
      <c r="W45" s="99"/>
      <c r="X45" s="48" t="s">
        <v>246</v>
      </c>
      <c r="Y45" s="99"/>
      <c r="Z45" s="93"/>
      <c r="AA45" s="93"/>
      <c r="AB45" s="99"/>
    </row>
    <row r="46" spans="1:28" s="4" customFormat="1" ht="33.75" x14ac:dyDescent="0.2">
      <c r="A46" s="99">
        <v>25</v>
      </c>
      <c r="B46" s="99"/>
      <c r="C46" s="99"/>
      <c r="D46" s="99" t="s">
        <v>247</v>
      </c>
      <c r="E46" s="99" t="s">
        <v>193</v>
      </c>
      <c r="F46" s="99" t="s">
        <v>248</v>
      </c>
      <c r="G46" s="48" t="s">
        <v>249</v>
      </c>
      <c r="H46" s="48" t="s">
        <v>250</v>
      </c>
      <c r="I46" s="99">
        <v>3</v>
      </c>
      <c r="J46" s="99"/>
      <c r="K46" s="99">
        <v>4</v>
      </c>
      <c r="L46" s="99"/>
      <c r="M46" s="99"/>
      <c r="N46" s="99" t="str">
        <f>IF(I46*K46&lt;=3,"BAJA",IF(AND(I46*K46&gt;=4,I46*K46&lt;=6),"MODERADA",IF(AND(I46*K46&gt;=8,I46*K46&lt;=12),"ALTA",IF(AND(I46*K46&gt;=15),"EXTREMA"))))</f>
        <v>ALTA</v>
      </c>
      <c r="O46" s="99"/>
      <c r="P46" s="48" t="s">
        <v>251</v>
      </c>
      <c r="Q46" s="99">
        <v>2</v>
      </c>
      <c r="R46" s="99"/>
      <c r="S46" s="99">
        <v>3</v>
      </c>
      <c r="T46" s="99"/>
      <c r="U46" s="87" t="str">
        <f>IF(Q46*S46&lt;=3,"BAJA",IF(AND(Q46*S46&gt;=4,Q46*S46&lt;=6),"MODERADA",IF(AND(Q46*S46&gt;=8,Q46*S46&lt;=12),"ALTA",IF(AND(Q46*S46&gt;=15),"EXTREMA"))))</f>
        <v>MODERADA</v>
      </c>
      <c r="V46" s="100"/>
      <c r="W46" s="99" t="s">
        <v>43</v>
      </c>
      <c r="X46" s="48" t="s">
        <v>252</v>
      </c>
      <c r="Y46" s="99" t="s">
        <v>253</v>
      </c>
      <c r="Z46" s="93">
        <v>44197</v>
      </c>
      <c r="AA46" s="93">
        <v>44561</v>
      </c>
      <c r="AB46" s="96" t="s">
        <v>46</v>
      </c>
    </row>
    <row r="47" spans="1:28" s="4" customFormat="1" ht="33.75" customHeight="1" x14ac:dyDescent="0.2">
      <c r="A47" s="99"/>
      <c r="B47" s="99"/>
      <c r="C47" s="99"/>
      <c r="D47" s="99"/>
      <c r="E47" s="99"/>
      <c r="F47" s="99"/>
      <c r="G47" s="48" t="s">
        <v>254</v>
      </c>
      <c r="H47" s="48" t="s">
        <v>255</v>
      </c>
      <c r="I47" s="99"/>
      <c r="J47" s="99"/>
      <c r="K47" s="99"/>
      <c r="L47" s="99"/>
      <c r="M47" s="99"/>
      <c r="N47" s="99"/>
      <c r="O47" s="99"/>
      <c r="P47" s="48" t="s">
        <v>256</v>
      </c>
      <c r="Q47" s="99"/>
      <c r="R47" s="99"/>
      <c r="S47" s="99"/>
      <c r="T47" s="99"/>
      <c r="U47" s="89"/>
      <c r="V47" s="101"/>
      <c r="W47" s="99"/>
      <c r="X47" s="48" t="s">
        <v>257</v>
      </c>
      <c r="Y47" s="99"/>
      <c r="Z47" s="93"/>
      <c r="AA47" s="93"/>
      <c r="AB47" s="98"/>
    </row>
    <row r="48" spans="1:28" s="4" customFormat="1" ht="45" x14ac:dyDescent="0.2">
      <c r="A48" s="99">
        <v>26</v>
      </c>
      <c r="B48" s="99"/>
      <c r="C48" s="99"/>
      <c r="D48" s="99" t="s">
        <v>258</v>
      </c>
      <c r="E48" s="99" t="s">
        <v>193</v>
      </c>
      <c r="F48" s="99" t="s">
        <v>259</v>
      </c>
      <c r="G48" s="48" t="s">
        <v>260</v>
      </c>
      <c r="H48" s="48" t="s">
        <v>210</v>
      </c>
      <c r="I48" s="99">
        <v>3</v>
      </c>
      <c r="J48" s="99"/>
      <c r="K48" s="99">
        <v>4</v>
      </c>
      <c r="L48" s="99"/>
      <c r="M48" s="99"/>
      <c r="N48" s="99" t="str">
        <f>IF(I48*K48&lt;=3,"BAJA",IF(AND(I48*K48&gt;=4,I48*K48&lt;=6),"MODERADA",IF(AND(I48*K48&gt;=8,I48*K48&lt;=12),"ALTA",IF(AND(I48*K48&gt;=15),"EXTREMA"))))</f>
        <v>ALTA</v>
      </c>
      <c r="O48" s="99"/>
      <c r="P48" s="48" t="s">
        <v>261</v>
      </c>
      <c r="Q48" s="99">
        <v>2</v>
      </c>
      <c r="R48" s="99"/>
      <c r="S48" s="99">
        <v>3</v>
      </c>
      <c r="T48" s="99"/>
      <c r="U48" s="87" t="str">
        <f>IF(Q48*S48&lt;=3,"BAJA",IF(AND(Q48*S48&gt;=4,Q48*S48&lt;=6),"MODERADA",IF(AND(Q48*S48&gt;=8,Q48*S48&lt;=12),"ALTA",IF(AND(Q48*S48&gt;=15),"EXTREMA"))))</f>
        <v>MODERADA</v>
      </c>
      <c r="V48" s="100"/>
      <c r="W48" s="99" t="s">
        <v>43</v>
      </c>
      <c r="X48" s="48" t="s">
        <v>262</v>
      </c>
      <c r="Y48" s="99" t="s">
        <v>263</v>
      </c>
      <c r="Z48" s="93">
        <v>44197</v>
      </c>
      <c r="AA48" s="93">
        <v>44561</v>
      </c>
      <c r="AB48" s="96" t="s">
        <v>46</v>
      </c>
    </row>
    <row r="49" spans="1:28" s="4" customFormat="1" ht="45" x14ac:dyDescent="0.2">
      <c r="A49" s="99"/>
      <c r="B49" s="99"/>
      <c r="C49" s="99"/>
      <c r="D49" s="99"/>
      <c r="E49" s="99"/>
      <c r="F49" s="99"/>
      <c r="G49" s="48" t="s">
        <v>264</v>
      </c>
      <c r="H49" s="48" t="s">
        <v>265</v>
      </c>
      <c r="I49" s="99"/>
      <c r="J49" s="99"/>
      <c r="K49" s="99"/>
      <c r="L49" s="99"/>
      <c r="M49" s="99"/>
      <c r="N49" s="99"/>
      <c r="O49" s="99"/>
      <c r="P49" s="48" t="s">
        <v>266</v>
      </c>
      <c r="Q49" s="99"/>
      <c r="R49" s="99"/>
      <c r="S49" s="99"/>
      <c r="T49" s="99"/>
      <c r="U49" s="89"/>
      <c r="V49" s="101"/>
      <c r="W49" s="99"/>
      <c r="X49" s="48" t="s">
        <v>267</v>
      </c>
      <c r="Y49" s="99"/>
      <c r="Z49" s="99"/>
      <c r="AA49" s="99"/>
      <c r="AB49" s="98"/>
    </row>
    <row r="50" spans="1:28" s="4" customFormat="1" ht="148.5" customHeight="1" x14ac:dyDescent="0.2">
      <c r="A50" s="99">
        <v>27</v>
      </c>
      <c r="B50" s="99" t="s">
        <v>268</v>
      </c>
      <c r="C50" s="99" t="s">
        <v>206</v>
      </c>
      <c r="D50" s="99" t="s">
        <v>269</v>
      </c>
      <c r="E50" s="99" t="s">
        <v>59</v>
      </c>
      <c r="F50" s="99" t="s">
        <v>235</v>
      </c>
      <c r="G50" s="48" t="s">
        <v>260</v>
      </c>
      <c r="H50" s="48" t="s">
        <v>250</v>
      </c>
      <c r="I50" s="99">
        <v>2</v>
      </c>
      <c r="J50" s="99"/>
      <c r="K50" s="99">
        <v>4</v>
      </c>
      <c r="L50" s="99"/>
      <c r="M50" s="99"/>
      <c r="N50" s="99" t="str">
        <f>IF(I50*K50&lt;=3,"BAJA",IF(AND(I50*K50&gt;=4,I50*K50&lt;=6),"MODERADA",IF(AND(I50*K50&gt;=8,I50*K50&lt;=12),"ALTA",IF(AND(I50*K50&gt;=15),"EXTREMA"))))</f>
        <v>ALTA</v>
      </c>
      <c r="O50" s="99"/>
      <c r="P50" s="48" t="s">
        <v>270</v>
      </c>
      <c r="Q50" s="99">
        <v>1</v>
      </c>
      <c r="R50" s="99"/>
      <c r="S50" s="99">
        <v>3</v>
      </c>
      <c r="T50" s="99"/>
      <c r="U50" s="87" t="str">
        <f>IF(Q50*S50&lt;=3,"BAJA",IF(AND(Q50*S50&gt;=4,Q50*S50&lt;=6),"MODERADA",IF(AND(Q50*S50&gt;=8,Q50*S50&lt;=12),"ALTA",IF(AND(Q50*S50&gt;=15),"EXTREMA"))))</f>
        <v>BAJA</v>
      </c>
      <c r="V50" s="100"/>
      <c r="W50" s="96" t="s">
        <v>64</v>
      </c>
      <c r="X50" s="48" t="s">
        <v>271</v>
      </c>
      <c r="Y50" s="99" t="s">
        <v>240</v>
      </c>
      <c r="Z50" s="93">
        <v>44197</v>
      </c>
      <c r="AA50" s="93">
        <v>44561</v>
      </c>
      <c r="AB50" s="96" t="s">
        <v>46</v>
      </c>
    </row>
    <row r="51" spans="1:28" s="4" customFormat="1" ht="127.5" customHeight="1" x14ac:dyDescent="0.2">
      <c r="A51" s="99"/>
      <c r="B51" s="99"/>
      <c r="C51" s="99"/>
      <c r="D51" s="99"/>
      <c r="E51" s="99"/>
      <c r="F51" s="99"/>
      <c r="G51" s="48" t="s">
        <v>241</v>
      </c>
      <c r="H51" s="48" t="s">
        <v>210</v>
      </c>
      <c r="I51" s="99"/>
      <c r="J51" s="99"/>
      <c r="K51" s="99"/>
      <c r="L51" s="99"/>
      <c r="M51" s="99"/>
      <c r="N51" s="99"/>
      <c r="O51" s="99"/>
      <c r="P51" s="48" t="s">
        <v>272</v>
      </c>
      <c r="Q51" s="99"/>
      <c r="R51" s="99"/>
      <c r="S51" s="99"/>
      <c r="T51" s="99"/>
      <c r="U51" s="112"/>
      <c r="V51" s="113"/>
      <c r="W51" s="97"/>
      <c r="X51" s="48" t="s">
        <v>273</v>
      </c>
      <c r="Y51" s="99"/>
      <c r="Z51" s="93"/>
      <c r="AA51" s="93"/>
      <c r="AB51" s="97"/>
    </row>
    <row r="52" spans="1:28" s="4" customFormat="1" ht="143.25" customHeight="1" x14ac:dyDescent="0.2">
      <c r="A52" s="99"/>
      <c r="B52" s="99"/>
      <c r="C52" s="99"/>
      <c r="D52" s="99"/>
      <c r="E52" s="99"/>
      <c r="F52" s="99"/>
      <c r="G52" s="48" t="s">
        <v>244</v>
      </c>
      <c r="H52" s="48" t="s">
        <v>210</v>
      </c>
      <c r="I52" s="99"/>
      <c r="J52" s="99"/>
      <c r="K52" s="99"/>
      <c r="L52" s="99"/>
      <c r="M52" s="99"/>
      <c r="N52" s="99"/>
      <c r="O52" s="99"/>
      <c r="P52" s="48" t="s">
        <v>274</v>
      </c>
      <c r="Q52" s="99"/>
      <c r="R52" s="99"/>
      <c r="S52" s="99"/>
      <c r="T52" s="99"/>
      <c r="U52" s="89"/>
      <c r="V52" s="101"/>
      <c r="W52" s="98"/>
      <c r="X52" s="48" t="s">
        <v>275</v>
      </c>
      <c r="Y52" s="99"/>
      <c r="Z52" s="93"/>
      <c r="AA52" s="93"/>
      <c r="AB52" s="98"/>
    </row>
    <row r="53" spans="1:28" s="4" customFormat="1" ht="70.5" customHeight="1" x14ac:dyDescent="0.2">
      <c r="A53" s="99">
        <v>28</v>
      </c>
      <c r="B53" s="99"/>
      <c r="C53" s="99"/>
      <c r="D53" s="99" t="s">
        <v>276</v>
      </c>
      <c r="E53" s="99" t="s">
        <v>193</v>
      </c>
      <c r="F53" s="99" t="s">
        <v>277</v>
      </c>
      <c r="G53" s="48" t="s">
        <v>278</v>
      </c>
      <c r="H53" s="48" t="s">
        <v>279</v>
      </c>
      <c r="I53" s="99">
        <v>3</v>
      </c>
      <c r="J53" s="99"/>
      <c r="K53" s="99">
        <v>4</v>
      </c>
      <c r="L53" s="99"/>
      <c r="M53" s="99"/>
      <c r="N53" s="99" t="str">
        <f>IF(I53*K53&lt;=3,"BAJA",IF(AND(I53*K53&gt;=4,I53*K53&lt;=6),"MODERADA",IF(AND(I53*K53&gt;=8,I53*K53&lt;=12),"ALTA",IF(AND(I53*K53&gt;=15),"EXTREMA"))))</f>
        <v>ALTA</v>
      </c>
      <c r="O53" s="99"/>
      <c r="P53" s="48" t="s">
        <v>280</v>
      </c>
      <c r="Q53" s="99">
        <v>2</v>
      </c>
      <c r="R53" s="99"/>
      <c r="S53" s="99">
        <v>3</v>
      </c>
      <c r="T53" s="99"/>
      <c r="U53" s="87" t="str">
        <f>IF(Q53*S53&lt;=3,"BAJA",IF(AND(Q53*S53&gt;=4,Q53*S53&lt;=6),"MODERADA",IF(AND(Q53*S53&gt;=8,Q53*S53&lt;=12),"ALTA",IF(AND(Q53*S53&gt;=15),"EXTREMA"))))</f>
        <v>MODERADA</v>
      </c>
      <c r="V53" s="100"/>
      <c r="W53" s="96" t="s">
        <v>43</v>
      </c>
      <c r="X53" s="48" t="s">
        <v>281</v>
      </c>
      <c r="Y53" s="48" t="s">
        <v>282</v>
      </c>
      <c r="Z53" s="93">
        <v>44197</v>
      </c>
      <c r="AA53" s="93">
        <v>44561</v>
      </c>
      <c r="AB53" s="96" t="s">
        <v>46</v>
      </c>
    </row>
    <row r="54" spans="1:28" s="4" customFormat="1" ht="119.25" customHeight="1" x14ac:dyDescent="0.2">
      <c r="A54" s="99"/>
      <c r="B54" s="99"/>
      <c r="C54" s="99"/>
      <c r="D54" s="99"/>
      <c r="E54" s="99"/>
      <c r="F54" s="99"/>
      <c r="G54" s="48" t="s">
        <v>283</v>
      </c>
      <c r="H54" s="48" t="s">
        <v>279</v>
      </c>
      <c r="I54" s="99"/>
      <c r="J54" s="99"/>
      <c r="K54" s="99"/>
      <c r="L54" s="99"/>
      <c r="M54" s="99"/>
      <c r="N54" s="99"/>
      <c r="O54" s="99"/>
      <c r="P54" s="48" t="s">
        <v>284</v>
      </c>
      <c r="Q54" s="99"/>
      <c r="R54" s="99"/>
      <c r="S54" s="99"/>
      <c r="T54" s="99"/>
      <c r="U54" s="89"/>
      <c r="V54" s="101"/>
      <c r="W54" s="98"/>
      <c r="X54" s="48" t="s">
        <v>285</v>
      </c>
      <c r="Y54" s="48" t="s">
        <v>282</v>
      </c>
      <c r="Z54" s="99"/>
      <c r="AA54" s="99"/>
      <c r="AB54" s="98"/>
    </row>
    <row r="55" spans="1:28" s="4" customFormat="1" ht="101.25" customHeight="1" x14ac:dyDescent="0.2">
      <c r="A55" s="99">
        <v>29</v>
      </c>
      <c r="B55" s="99"/>
      <c r="C55" s="99"/>
      <c r="D55" s="99" t="s">
        <v>286</v>
      </c>
      <c r="E55" s="99" t="s">
        <v>59</v>
      </c>
      <c r="F55" s="99" t="s">
        <v>287</v>
      </c>
      <c r="G55" s="48" t="s">
        <v>288</v>
      </c>
      <c r="H55" s="48" t="s">
        <v>289</v>
      </c>
      <c r="I55" s="99">
        <v>3</v>
      </c>
      <c r="J55" s="99"/>
      <c r="K55" s="99">
        <v>4</v>
      </c>
      <c r="L55" s="99"/>
      <c r="M55" s="99"/>
      <c r="N55" s="99" t="str">
        <f>IF(I55*K55&lt;=3,"BAJA",IF(AND(I55*K55&gt;=4,I55*K55&lt;=6),"MODERADA",IF(AND(I55*K55&gt;=8,I55*K55&lt;=12),"ALTA",IF(AND(I55*K55&gt;=15),"EXTREMA"))))</f>
        <v>ALTA</v>
      </c>
      <c r="O55" s="99"/>
      <c r="P55" s="48" t="s">
        <v>290</v>
      </c>
      <c r="Q55" s="99">
        <v>2</v>
      </c>
      <c r="R55" s="99"/>
      <c r="S55" s="99">
        <v>3</v>
      </c>
      <c r="T55" s="99"/>
      <c r="U55" s="87" t="str">
        <f>IF(Q55*S55&lt;=3,"BAJA",IF(AND(Q55*S55&gt;=4,Q55*S55&lt;=6),"MODERADA",IF(AND(Q55*S55&gt;=8,Q55*S55&lt;=12),"ALTA",IF(AND(Q55*S55&gt;=15),"EXTREMA"))))</f>
        <v>MODERADA</v>
      </c>
      <c r="V55" s="100"/>
      <c r="W55" s="96" t="s">
        <v>64</v>
      </c>
      <c r="X55" s="48" t="s">
        <v>271</v>
      </c>
      <c r="Y55" s="99" t="s">
        <v>240</v>
      </c>
      <c r="Z55" s="93">
        <v>44197</v>
      </c>
      <c r="AA55" s="93">
        <v>44561</v>
      </c>
      <c r="AB55" s="96" t="s">
        <v>46</v>
      </c>
    </row>
    <row r="56" spans="1:28" s="4" customFormat="1" ht="87.75" customHeight="1" x14ac:dyDescent="0.2">
      <c r="A56" s="99"/>
      <c r="B56" s="99"/>
      <c r="C56" s="99"/>
      <c r="D56" s="99"/>
      <c r="E56" s="99"/>
      <c r="F56" s="99"/>
      <c r="G56" s="48" t="s">
        <v>291</v>
      </c>
      <c r="H56" s="48" t="s">
        <v>210</v>
      </c>
      <c r="I56" s="99"/>
      <c r="J56" s="99"/>
      <c r="K56" s="99"/>
      <c r="L56" s="99"/>
      <c r="M56" s="99"/>
      <c r="N56" s="99"/>
      <c r="O56" s="99"/>
      <c r="P56" s="48" t="s">
        <v>292</v>
      </c>
      <c r="Q56" s="99"/>
      <c r="R56" s="99"/>
      <c r="S56" s="99"/>
      <c r="T56" s="99"/>
      <c r="U56" s="112"/>
      <c r="V56" s="113"/>
      <c r="W56" s="97"/>
      <c r="X56" s="48" t="s">
        <v>293</v>
      </c>
      <c r="Y56" s="99"/>
      <c r="Z56" s="93"/>
      <c r="AA56" s="93"/>
      <c r="AB56" s="97"/>
    </row>
    <row r="57" spans="1:28" s="4" customFormat="1" ht="94.5" customHeight="1" x14ac:dyDescent="0.2">
      <c r="A57" s="99"/>
      <c r="B57" s="99"/>
      <c r="C57" s="99"/>
      <c r="D57" s="99"/>
      <c r="E57" s="99"/>
      <c r="F57" s="99"/>
      <c r="G57" s="48" t="s">
        <v>294</v>
      </c>
      <c r="H57" s="48" t="s">
        <v>210</v>
      </c>
      <c r="I57" s="99"/>
      <c r="J57" s="99"/>
      <c r="K57" s="99"/>
      <c r="L57" s="99"/>
      <c r="M57" s="99"/>
      <c r="N57" s="99"/>
      <c r="O57" s="99"/>
      <c r="P57" s="48" t="s">
        <v>295</v>
      </c>
      <c r="Q57" s="99"/>
      <c r="R57" s="99"/>
      <c r="S57" s="99"/>
      <c r="T57" s="99"/>
      <c r="U57" s="89"/>
      <c r="V57" s="101"/>
      <c r="W57" s="98"/>
      <c r="X57" s="48" t="s">
        <v>246</v>
      </c>
      <c r="Y57" s="99"/>
      <c r="Z57" s="93"/>
      <c r="AA57" s="93"/>
      <c r="AB57" s="98"/>
    </row>
    <row r="58" spans="1:28" s="4" customFormat="1" ht="98.25" customHeight="1" x14ac:dyDescent="0.2">
      <c r="A58" s="99">
        <v>30</v>
      </c>
      <c r="B58" s="99"/>
      <c r="C58" s="99"/>
      <c r="D58" s="99" t="s">
        <v>296</v>
      </c>
      <c r="E58" s="99" t="s">
        <v>59</v>
      </c>
      <c r="F58" s="99" t="s">
        <v>297</v>
      </c>
      <c r="G58" s="48" t="s">
        <v>298</v>
      </c>
      <c r="H58" s="48" t="s">
        <v>299</v>
      </c>
      <c r="I58" s="99">
        <v>3</v>
      </c>
      <c r="J58" s="99"/>
      <c r="K58" s="99">
        <v>4</v>
      </c>
      <c r="L58" s="99"/>
      <c r="M58" s="99"/>
      <c r="N58" s="99" t="str">
        <f>IF(I58*K58&lt;=3,"BAJA",IF(AND(I58*K58&gt;=4,I58*K58&lt;=6),"MODERADA",IF(AND(I58*K58&gt;=8,I58*K58&lt;=12),"ALTA",IF(AND(I58*K58&gt;=15),"EXTREMA"))))</f>
        <v>ALTA</v>
      </c>
      <c r="O58" s="99"/>
      <c r="P58" s="48" t="s">
        <v>300</v>
      </c>
      <c r="Q58" s="99">
        <v>2</v>
      </c>
      <c r="R58" s="99"/>
      <c r="S58" s="99">
        <v>3</v>
      </c>
      <c r="T58" s="99"/>
      <c r="U58" s="87" t="str">
        <f>IF(Q58*S58&lt;=3,"BAJA",IF(AND(Q58*S58&gt;=4,Q58*S58&lt;=6),"MODERADA",IF(AND(Q58*S58&gt;=8,Q58*S58&lt;=12),"ALTA",IF(AND(Q58*S58&gt;=15),"EXTREMA"))))</f>
        <v>MODERADA</v>
      </c>
      <c r="V58" s="100"/>
      <c r="W58" s="96" t="s">
        <v>64</v>
      </c>
      <c r="X58" s="48" t="s">
        <v>301</v>
      </c>
      <c r="Y58" s="99" t="s">
        <v>240</v>
      </c>
      <c r="Z58" s="93">
        <v>44197</v>
      </c>
      <c r="AA58" s="93">
        <v>44561</v>
      </c>
      <c r="AB58" s="96" t="s">
        <v>46</v>
      </c>
    </row>
    <row r="59" spans="1:28" s="4" customFormat="1" ht="96" customHeight="1" x14ac:dyDescent="0.2">
      <c r="A59" s="99"/>
      <c r="B59" s="99"/>
      <c r="C59" s="99"/>
      <c r="D59" s="99"/>
      <c r="E59" s="99"/>
      <c r="F59" s="99"/>
      <c r="G59" s="48" t="s">
        <v>302</v>
      </c>
      <c r="H59" s="48" t="s">
        <v>299</v>
      </c>
      <c r="I59" s="99"/>
      <c r="J59" s="99"/>
      <c r="K59" s="99"/>
      <c r="L59" s="99"/>
      <c r="M59" s="99"/>
      <c r="N59" s="99"/>
      <c r="O59" s="99"/>
      <c r="P59" s="48" t="s">
        <v>303</v>
      </c>
      <c r="Q59" s="99"/>
      <c r="R59" s="99"/>
      <c r="S59" s="99"/>
      <c r="T59" s="99"/>
      <c r="U59" s="112"/>
      <c r="V59" s="113"/>
      <c r="W59" s="97"/>
      <c r="X59" s="48" t="s">
        <v>293</v>
      </c>
      <c r="Y59" s="99"/>
      <c r="Z59" s="93"/>
      <c r="AA59" s="93"/>
      <c r="AB59" s="97"/>
    </row>
    <row r="60" spans="1:28" s="4" customFormat="1" ht="99" customHeight="1" x14ac:dyDescent="0.2">
      <c r="A60" s="99"/>
      <c r="B60" s="99"/>
      <c r="C60" s="99"/>
      <c r="D60" s="99"/>
      <c r="E60" s="99"/>
      <c r="F60" s="99"/>
      <c r="G60" s="48" t="s">
        <v>108</v>
      </c>
      <c r="H60" s="48" t="s">
        <v>299</v>
      </c>
      <c r="I60" s="99"/>
      <c r="J60" s="99"/>
      <c r="K60" s="99"/>
      <c r="L60" s="99"/>
      <c r="M60" s="99"/>
      <c r="N60" s="99"/>
      <c r="O60" s="99"/>
      <c r="P60" s="48" t="s">
        <v>304</v>
      </c>
      <c r="Q60" s="99"/>
      <c r="R60" s="99"/>
      <c r="S60" s="99"/>
      <c r="T60" s="99"/>
      <c r="U60" s="89"/>
      <c r="V60" s="101"/>
      <c r="W60" s="98"/>
      <c r="X60" s="48" t="s">
        <v>305</v>
      </c>
      <c r="Y60" s="99"/>
      <c r="Z60" s="93"/>
      <c r="AA60" s="93"/>
      <c r="AB60" s="98"/>
    </row>
    <row r="61" spans="1:28" s="4" customFormat="1" ht="102.75" customHeight="1" x14ac:dyDescent="0.2">
      <c r="A61" s="99">
        <v>31</v>
      </c>
      <c r="B61" s="99"/>
      <c r="C61" s="99"/>
      <c r="D61" s="99" t="s">
        <v>306</v>
      </c>
      <c r="E61" s="99" t="s">
        <v>193</v>
      </c>
      <c r="F61" s="99" t="s">
        <v>307</v>
      </c>
      <c r="G61" s="48" t="s">
        <v>308</v>
      </c>
      <c r="H61" s="48" t="s">
        <v>309</v>
      </c>
      <c r="I61" s="99">
        <v>3</v>
      </c>
      <c r="J61" s="99"/>
      <c r="K61" s="99">
        <v>4</v>
      </c>
      <c r="L61" s="99"/>
      <c r="M61" s="99"/>
      <c r="N61" s="99" t="str">
        <f>IF(I61*K61&lt;=3,"BAJA",IF(AND(I61*K61&gt;=4,I61*K61&lt;=6),"MODERADA",IF(AND(I61*K61&gt;=8,I61*K61&lt;=12),"ALTA",IF(AND(I61*K61&gt;=15),"EXTREMA"))))</f>
        <v>ALTA</v>
      </c>
      <c r="O61" s="99"/>
      <c r="P61" s="48" t="s">
        <v>310</v>
      </c>
      <c r="Q61" s="99">
        <v>2</v>
      </c>
      <c r="R61" s="99"/>
      <c r="S61" s="99">
        <v>3</v>
      </c>
      <c r="T61" s="99"/>
      <c r="U61" s="87" t="str">
        <f>IF(Q61*S61&lt;=3,"BAJA",IF(AND(Q61*S61&gt;=4,Q61*S61&lt;=6),"MODERADA",IF(AND(Q61*S61&gt;=8,Q61*S61&lt;=12),"ALTA",IF(AND(Q61*S61&gt;=15),"EXTREMA"))))</f>
        <v>MODERADA</v>
      </c>
      <c r="V61" s="100"/>
      <c r="W61" s="96" t="s">
        <v>43</v>
      </c>
      <c r="X61" s="48" t="s">
        <v>311</v>
      </c>
      <c r="Y61" s="99" t="s">
        <v>312</v>
      </c>
      <c r="Z61" s="93">
        <v>44197</v>
      </c>
      <c r="AA61" s="93">
        <v>44561</v>
      </c>
      <c r="AB61" s="96" t="s">
        <v>46</v>
      </c>
    </row>
    <row r="62" spans="1:28" s="4" customFormat="1" ht="103.5" customHeight="1" x14ac:dyDescent="0.2">
      <c r="A62" s="99"/>
      <c r="B62" s="99"/>
      <c r="C62" s="99"/>
      <c r="D62" s="99"/>
      <c r="E62" s="99"/>
      <c r="F62" s="99"/>
      <c r="G62" s="48" t="s">
        <v>313</v>
      </c>
      <c r="H62" s="48" t="s">
        <v>299</v>
      </c>
      <c r="I62" s="99"/>
      <c r="J62" s="99"/>
      <c r="K62" s="99"/>
      <c r="L62" s="99"/>
      <c r="M62" s="99"/>
      <c r="N62" s="99"/>
      <c r="O62" s="99"/>
      <c r="P62" s="48" t="s">
        <v>314</v>
      </c>
      <c r="Q62" s="99"/>
      <c r="R62" s="99"/>
      <c r="S62" s="99"/>
      <c r="T62" s="99"/>
      <c r="U62" s="89"/>
      <c r="V62" s="101"/>
      <c r="W62" s="98"/>
      <c r="X62" s="48" t="s">
        <v>315</v>
      </c>
      <c r="Y62" s="99"/>
      <c r="Z62" s="99"/>
      <c r="AA62" s="99"/>
      <c r="AB62" s="98"/>
    </row>
    <row r="63" spans="1:28" s="4" customFormat="1" ht="97.5" customHeight="1" x14ac:dyDescent="0.2">
      <c r="A63" s="99">
        <v>32</v>
      </c>
      <c r="B63" s="99"/>
      <c r="C63" s="99"/>
      <c r="D63" s="99" t="s">
        <v>316</v>
      </c>
      <c r="E63" s="99" t="s">
        <v>59</v>
      </c>
      <c r="F63" s="99" t="s">
        <v>317</v>
      </c>
      <c r="G63" s="48" t="s">
        <v>318</v>
      </c>
      <c r="H63" s="48" t="s">
        <v>289</v>
      </c>
      <c r="I63" s="99">
        <v>3</v>
      </c>
      <c r="J63" s="99"/>
      <c r="K63" s="99">
        <v>4</v>
      </c>
      <c r="L63" s="99"/>
      <c r="M63" s="99"/>
      <c r="N63" s="99" t="str">
        <f>IF(I63*K63&lt;=3,"BAJA",IF(AND(I63*K63&gt;=4,I63*K63&lt;=6),"MODERADA",IF(AND(I63*K63&gt;=8,I63*K63&lt;=12),"ALTA",IF(AND(I63*K63&gt;=15),"EXTREMA"))))</f>
        <v>ALTA</v>
      </c>
      <c r="O63" s="99"/>
      <c r="P63" s="48" t="s">
        <v>319</v>
      </c>
      <c r="Q63" s="99">
        <v>2</v>
      </c>
      <c r="R63" s="99"/>
      <c r="S63" s="99">
        <v>3</v>
      </c>
      <c r="T63" s="99"/>
      <c r="U63" s="87" t="str">
        <f>IF(Q63*S63&lt;=3,"BAJA",IF(AND(Q63*S63&gt;=4,Q63*S63&lt;=6),"MODERADA",IF(AND(Q63*S63&gt;=8,Q63*S63&lt;=12),"ALTA",IF(AND(Q63*S63&gt;=15),"EXTREMA"))))</f>
        <v>MODERADA</v>
      </c>
      <c r="V63" s="100"/>
      <c r="W63" s="96" t="s">
        <v>64</v>
      </c>
      <c r="X63" s="48" t="s">
        <v>305</v>
      </c>
      <c r="Y63" s="99" t="s">
        <v>240</v>
      </c>
      <c r="Z63" s="93">
        <v>44197</v>
      </c>
      <c r="AA63" s="93">
        <v>44561</v>
      </c>
      <c r="AB63" s="96" t="s">
        <v>46</v>
      </c>
    </row>
    <row r="64" spans="1:28" s="4" customFormat="1" ht="90" x14ac:dyDescent="0.2">
      <c r="A64" s="99"/>
      <c r="B64" s="99"/>
      <c r="C64" s="99"/>
      <c r="D64" s="99"/>
      <c r="E64" s="99"/>
      <c r="F64" s="99"/>
      <c r="G64" s="48" t="s">
        <v>320</v>
      </c>
      <c r="H64" s="48" t="s">
        <v>210</v>
      </c>
      <c r="I64" s="99"/>
      <c r="J64" s="99"/>
      <c r="K64" s="99"/>
      <c r="L64" s="99"/>
      <c r="M64" s="99"/>
      <c r="N64" s="99"/>
      <c r="O64" s="99"/>
      <c r="P64" s="48" t="s">
        <v>321</v>
      </c>
      <c r="Q64" s="99"/>
      <c r="R64" s="99"/>
      <c r="S64" s="99"/>
      <c r="T64" s="99"/>
      <c r="U64" s="112"/>
      <c r="V64" s="113"/>
      <c r="W64" s="97"/>
      <c r="X64" s="48" t="s">
        <v>293</v>
      </c>
      <c r="Y64" s="99"/>
      <c r="Z64" s="93"/>
      <c r="AA64" s="93"/>
      <c r="AB64" s="97"/>
    </row>
    <row r="65" spans="1:28" s="4" customFormat="1" ht="85.5" customHeight="1" x14ac:dyDescent="0.2">
      <c r="A65" s="99">
        <v>33</v>
      </c>
      <c r="B65" s="99"/>
      <c r="C65" s="99"/>
      <c r="D65" s="99" t="s">
        <v>322</v>
      </c>
      <c r="E65" s="99" t="s">
        <v>193</v>
      </c>
      <c r="F65" s="99" t="s">
        <v>323</v>
      </c>
      <c r="G65" s="48" t="s">
        <v>324</v>
      </c>
      <c r="H65" s="48" t="s">
        <v>325</v>
      </c>
      <c r="I65" s="99">
        <v>3</v>
      </c>
      <c r="J65" s="99"/>
      <c r="K65" s="99">
        <v>4</v>
      </c>
      <c r="L65" s="99"/>
      <c r="M65" s="99"/>
      <c r="N65" s="99" t="str">
        <f>IF(I65*K65&lt;=3,"BAJA",IF(AND(I65*K65&gt;=4,I65*K65&lt;=6),"MODERADA",IF(AND(I65*K65&gt;=8,I65*K65&lt;=12),"ALTA",IF(AND(I65*K65&gt;=15),"EXTREMA"))))</f>
        <v>ALTA</v>
      </c>
      <c r="O65" s="99"/>
      <c r="P65" s="48" t="s">
        <v>326</v>
      </c>
      <c r="Q65" s="99">
        <v>2</v>
      </c>
      <c r="R65" s="99"/>
      <c r="S65" s="99">
        <v>3</v>
      </c>
      <c r="T65" s="99"/>
      <c r="U65" s="87" t="str">
        <f>IF(Q65*S65&lt;=3,"BAJA",IF(AND(Q65*S65&gt;=4,Q65*S65&lt;=6),"MODERADA",IF(AND(Q65*S65&gt;=8,Q65*S65&lt;=12),"ALTA",IF(AND(Q65*S65&gt;=15),"EXTREMA"))))</f>
        <v>MODERADA</v>
      </c>
      <c r="V65" s="100"/>
      <c r="W65" s="96" t="s">
        <v>43</v>
      </c>
      <c r="X65" s="48" t="s">
        <v>327</v>
      </c>
      <c r="Y65" s="99" t="s">
        <v>328</v>
      </c>
      <c r="Z65" s="93">
        <v>44197</v>
      </c>
      <c r="AA65" s="93">
        <v>44561</v>
      </c>
      <c r="AB65" s="96" t="s">
        <v>46</v>
      </c>
    </row>
    <row r="66" spans="1:28" s="4" customFormat="1" ht="169.5" customHeight="1" x14ac:dyDescent="0.2">
      <c r="A66" s="99"/>
      <c r="B66" s="99"/>
      <c r="C66" s="99"/>
      <c r="D66" s="99"/>
      <c r="E66" s="99"/>
      <c r="F66" s="99"/>
      <c r="G66" s="48" t="s">
        <v>329</v>
      </c>
      <c r="H66" s="48" t="s">
        <v>325</v>
      </c>
      <c r="I66" s="99"/>
      <c r="J66" s="99"/>
      <c r="K66" s="99"/>
      <c r="L66" s="99"/>
      <c r="M66" s="99"/>
      <c r="N66" s="99"/>
      <c r="O66" s="99"/>
      <c r="P66" s="48" t="s">
        <v>330</v>
      </c>
      <c r="Q66" s="99"/>
      <c r="R66" s="99"/>
      <c r="S66" s="99"/>
      <c r="T66" s="99"/>
      <c r="U66" s="112"/>
      <c r="V66" s="113"/>
      <c r="W66" s="97"/>
      <c r="X66" s="48" t="s">
        <v>331</v>
      </c>
      <c r="Y66" s="99"/>
      <c r="Z66" s="93"/>
      <c r="AA66" s="93"/>
      <c r="AB66" s="97"/>
    </row>
    <row r="67" spans="1:28" s="4" customFormat="1" ht="112.5" x14ac:dyDescent="0.2">
      <c r="A67" s="99">
        <v>34</v>
      </c>
      <c r="B67" s="99" t="s">
        <v>332</v>
      </c>
      <c r="C67" s="99" t="s">
        <v>206</v>
      </c>
      <c r="D67" s="99" t="s">
        <v>333</v>
      </c>
      <c r="E67" s="99" t="s">
        <v>193</v>
      </c>
      <c r="F67" s="99" t="s">
        <v>334</v>
      </c>
      <c r="G67" s="48" t="s">
        <v>335</v>
      </c>
      <c r="H67" s="48" t="s">
        <v>336</v>
      </c>
      <c r="I67" s="99">
        <v>3</v>
      </c>
      <c r="J67" s="99"/>
      <c r="K67" s="99">
        <v>4</v>
      </c>
      <c r="L67" s="99"/>
      <c r="M67" s="99"/>
      <c r="N67" s="99" t="str">
        <f>IF(I67*K67&lt;=3,"BAJA",IF(AND(I67*K67&gt;=4,I67*K67&lt;=6),"MODERADA",IF(AND(I67*K67&gt;=8,I67*K67&lt;=12),"ALTA",IF(AND(I67*K67&gt;=15),"EXTREMA"))))</f>
        <v>ALTA</v>
      </c>
      <c r="O67" s="99"/>
      <c r="P67" s="71" t="s">
        <v>337</v>
      </c>
      <c r="Q67" s="99">
        <v>3</v>
      </c>
      <c r="R67" s="99"/>
      <c r="S67" s="99">
        <v>3</v>
      </c>
      <c r="T67" s="99"/>
      <c r="U67" s="87" t="str">
        <f>IF(Q67*S67&lt;=3,"BAJA",IF(AND(Q67*S67&gt;=4,Q67*S67&lt;=6),"MODERADA",IF(AND(Q67*S67&gt;=8,Q67*S67&lt;=12),"ALTA",IF(AND(Q67*S67&gt;=15),"EXTREMA"))))</f>
        <v>ALTA</v>
      </c>
      <c r="V67" s="100"/>
      <c r="W67" s="96" t="s">
        <v>43</v>
      </c>
      <c r="X67" s="48" t="s">
        <v>338</v>
      </c>
      <c r="Y67" s="99" t="s">
        <v>339</v>
      </c>
      <c r="Z67" s="93">
        <v>44197</v>
      </c>
      <c r="AA67" s="93">
        <v>44561</v>
      </c>
      <c r="AB67" s="96" t="s">
        <v>46</v>
      </c>
    </row>
    <row r="68" spans="1:28" s="4" customFormat="1" ht="67.5" x14ac:dyDescent="0.2">
      <c r="A68" s="99"/>
      <c r="B68" s="99"/>
      <c r="C68" s="99"/>
      <c r="D68" s="99"/>
      <c r="E68" s="99"/>
      <c r="F68" s="99"/>
      <c r="G68" s="48" t="s">
        <v>340</v>
      </c>
      <c r="H68" s="48" t="s">
        <v>210</v>
      </c>
      <c r="I68" s="99"/>
      <c r="J68" s="99"/>
      <c r="K68" s="99"/>
      <c r="L68" s="99"/>
      <c r="M68" s="99"/>
      <c r="N68" s="99"/>
      <c r="O68" s="99"/>
      <c r="P68" s="75" t="s">
        <v>341</v>
      </c>
      <c r="Q68" s="99"/>
      <c r="R68" s="99"/>
      <c r="S68" s="99"/>
      <c r="T68" s="99"/>
      <c r="U68" s="89"/>
      <c r="V68" s="101"/>
      <c r="W68" s="98"/>
      <c r="X68" s="48" t="s">
        <v>342</v>
      </c>
      <c r="Y68" s="99"/>
      <c r="Z68" s="93"/>
      <c r="AA68" s="93"/>
      <c r="AB68" s="98"/>
    </row>
    <row r="69" spans="1:28" s="4" customFormat="1" ht="45" x14ac:dyDescent="0.2">
      <c r="A69" s="99">
        <v>35</v>
      </c>
      <c r="B69" s="99"/>
      <c r="C69" s="99"/>
      <c r="D69" s="99" t="s">
        <v>343</v>
      </c>
      <c r="E69" s="99" t="s">
        <v>193</v>
      </c>
      <c r="F69" s="99" t="s">
        <v>344</v>
      </c>
      <c r="G69" s="48" t="s">
        <v>345</v>
      </c>
      <c r="H69" s="48" t="s">
        <v>346</v>
      </c>
      <c r="I69" s="99">
        <v>3</v>
      </c>
      <c r="J69" s="99"/>
      <c r="K69" s="99">
        <v>4</v>
      </c>
      <c r="L69" s="99"/>
      <c r="M69" s="99"/>
      <c r="N69" s="99" t="str">
        <f>IF(I69*K69&lt;=3,"BAJA",IF(AND(I69*K69&gt;=4,I69*K69&lt;=6),"MODERADA",IF(AND(I69*K69&gt;=8,I69*K69&lt;=12),"ALTA",IF(AND(I69*K69&gt;=15),"EXTREMA"))))</f>
        <v>ALTA</v>
      </c>
      <c r="O69" s="99"/>
      <c r="P69" s="75" t="s">
        <v>347</v>
      </c>
      <c r="Q69" s="99">
        <v>3</v>
      </c>
      <c r="R69" s="99"/>
      <c r="S69" s="99">
        <v>3</v>
      </c>
      <c r="T69" s="99"/>
      <c r="U69" s="87" t="str">
        <f>IF(Q69*S69&lt;=3,"BAJA",IF(AND(Q69*S69&gt;=4,Q69*S69&lt;=6),"MODERADA",IF(AND(Q69*S69&gt;=8,Q69*S69&lt;=12),"ALTA",IF(AND(Q69*S69&gt;=15),"EXTREMA"))))</f>
        <v>ALTA</v>
      </c>
      <c r="V69" s="100"/>
      <c r="W69" s="96" t="s">
        <v>43</v>
      </c>
      <c r="X69" s="48" t="s">
        <v>348</v>
      </c>
      <c r="Y69" s="99" t="s">
        <v>339</v>
      </c>
      <c r="Z69" s="93">
        <v>44197</v>
      </c>
      <c r="AA69" s="93">
        <v>44561</v>
      </c>
      <c r="AB69" s="96" t="s">
        <v>46</v>
      </c>
    </row>
    <row r="70" spans="1:28" s="4" customFormat="1" ht="45" x14ac:dyDescent="0.2">
      <c r="A70" s="99"/>
      <c r="B70" s="99"/>
      <c r="C70" s="99"/>
      <c r="D70" s="99"/>
      <c r="E70" s="99"/>
      <c r="F70" s="99"/>
      <c r="G70" s="48" t="s">
        <v>349</v>
      </c>
      <c r="H70" s="48" t="s">
        <v>336</v>
      </c>
      <c r="I70" s="99"/>
      <c r="J70" s="99"/>
      <c r="K70" s="99"/>
      <c r="L70" s="99"/>
      <c r="M70" s="99"/>
      <c r="N70" s="99"/>
      <c r="O70" s="99"/>
      <c r="P70" s="75" t="s">
        <v>350</v>
      </c>
      <c r="Q70" s="99"/>
      <c r="R70" s="99"/>
      <c r="S70" s="99"/>
      <c r="T70" s="99"/>
      <c r="U70" s="112"/>
      <c r="V70" s="113"/>
      <c r="W70" s="97"/>
      <c r="X70" s="48" t="s">
        <v>351</v>
      </c>
      <c r="Y70" s="99"/>
      <c r="Z70" s="99"/>
      <c r="AA70" s="99"/>
      <c r="AB70" s="97"/>
    </row>
    <row r="71" spans="1:28" s="4" customFormat="1" ht="45" x14ac:dyDescent="0.2">
      <c r="A71" s="99"/>
      <c r="B71" s="99"/>
      <c r="C71" s="99"/>
      <c r="D71" s="99"/>
      <c r="E71" s="99"/>
      <c r="F71" s="99"/>
      <c r="G71" s="52" t="s">
        <v>352</v>
      </c>
      <c r="H71" s="52" t="s">
        <v>336</v>
      </c>
      <c r="I71" s="99"/>
      <c r="J71" s="99"/>
      <c r="K71" s="99"/>
      <c r="L71" s="99"/>
      <c r="M71" s="99"/>
      <c r="N71" s="99"/>
      <c r="O71" s="99"/>
      <c r="P71" s="75" t="s">
        <v>353</v>
      </c>
      <c r="Q71" s="99"/>
      <c r="R71" s="99"/>
      <c r="S71" s="99"/>
      <c r="T71" s="99"/>
      <c r="U71" s="112"/>
      <c r="V71" s="113"/>
      <c r="W71" s="97"/>
      <c r="X71" s="48" t="s">
        <v>354</v>
      </c>
      <c r="Y71" s="99"/>
      <c r="Z71" s="99"/>
      <c r="AA71" s="99"/>
      <c r="AB71" s="97"/>
    </row>
    <row r="72" spans="1:28" s="4" customFormat="1" ht="33.75" customHeight="1" x14ac:dyDescent="0.2">
      <c r="A72" s="99"/>
      <c r="B72" s="99"/>
      <c r="C72" s="99"/>
      <c r="D72" s="99"/>
      <c r="E72" s="99"/>
      <c r="F72" s="76"/>
      <c r="G72" s="54" t="s">
        <v>355</v>
      </c>
      <c r="H72" s="55" t="s">
        <v>356</v>
      </c>
      <c r="I72" s="77"/>
      <c r="J72" s="99"/>
      <c r="K72" s="99"/>
      <c r="L72" s="99"/>
      <c r="M72" s="99"/>
      <c r="N72" s="99"/>
      <c r="O72" s="99"/>
      <c r="P72" s="75" t="s">
        <v>357</v>
      </c>
      <c r="Q72" s="99"/>
      <c r="R72" s="99"/>
      <c r="S72" s="99"/>
      <c r="T72" s="99"/>
      <c r="U72" s="112"/>
      <c r="V72" s="113"/>
      <c r="W72" s="97"/>
      <c r="X72" s="48" t="s">
        <v>358</v>
      </c>
      <c r="Y72" s="99"/>
      <c r="Z72" s="99"/>
      <c r="AA72" s="99"/>
      <c r="AB72" s="97"/>
    </row>
    <row r="73" spans="1:28" s="4" customFormat="1" ht="56.25" x14ac:dyDescent="0.2">
      <c r="A73" s="99"/>
      <c r="B73" s="99"/>
      <c r="C73" s="99"/>
      <c r="D73" s="99"/>
      <c r="E73" s="99"/>
      <c r="F73" s="99"/>
      <c r="G73" s="56" t="s">
        <v>359</v>
      </c>
      <c r="H73" s="57" t="s">
        <v>356</v>
      </c>
      <c r="I73" s="77"/>
      <c r="J73" s="99"/>
      <c r="K73" s="99"/>
      <c r="L73" s="99"/>
      <c r="M73" s="99"/>
      <c r="N73" s="99"/>
      <c r="O73" s="99"/>
      <c r="P73" s="75" t="s">
        <v>360</v>
      </c>
      <c r="Q73" s="99"/>
      <c r="R73" s="99"/>
      <c r="S73" s="99"/>
      <c r="T73" s="99"/>
      <c r="U73" s="89"/>
      <c r="V73" s="101"/>
      <c r="W73" s="98"/>
      <c r="X73" s="48" t="s">
        <v>361</v>
      </c>
      <c r="Y73" s="99"/>
      <c r="Z73" s="99"/>
      <c r="AA73" s="99"/>
      <c r="AB73" s="98"/>
    </row>
    <row r="74" spans="1:28" s="4" customFormat="1" ht="56.25" customHeight="1" x14ac:dyDescent="0.2">
      <c r="A74" s="96">
        <v>36</v>
      </c>
      <c r="B74" s="99"/>
      <c r="C74" s="99"/>
      <c r="D74" s="96" t="s">
        <v>362</v>
      </c>
      <c r="E74" s="96" t="s">
        <v>193</v>
      </c>
      <c r="F74" s="99" t="s">
        <v>363</v>
      </c>
      <c r="G74" s="58" t="s">
        <v>364</v>
      </c>
      <c r="H74" s="58" t="s">
        <v>365</v>
      </c>
      <c r="I74" s="87">
        <v>3</v>
      </c>
      <c r="J74" s="100"/>
      <c r="K74" s="87">
        <v>4</v>
      </c>
      <c r="L74" s="121"/>
      <c r="M74" s="100"/>
      <c r="N74" s="87" t="str">
        <f>IF(I74*K74&lt;=3,"BAJA",IF(AND(I74*K74&gt;=4,I74*K74&lt;=6),"MODERADA",IF(AND(I74*K74&gt;=8,I74*K74&lt;=12),"ALTA",IF(AND(I74*K74&gt;=15),"EXTREMA"))))</f>
        <v>ALTA</v>
      </c>
      <c r="O74" s="100"/>
      <c r="P74" s="75" t="s">
        <v>366</v>
      </c>
      <c r="Q74" s="87">
        <v>2</v>
      </c>
      <c r="R74" s="100"/>
      <c r="S74" s="87">
        <v>3</v>
      </c>
      <c r="T74" s="100"/>
      <c r="U74" s="87" t="str">
        <f>IF(Q74*S74&lt;=3,"BAJA",IF(AND(Q74*S74&gt;=4,Q74*S74&lt;=6),"MODERADA",IF(AND(Q74*S74&gt;=8,Q74*S74&lt;=12),"ALTA",IF(AND(Q74*S74&gt;=15),"EXTREMA"))))</f>
        <v>MODERADA</v>
      </c>
      <c r="V74" s="100"/>
      <c r="W74" s="96" t="s">
        <v>43</v>
      </c>
      <c r="X74" s="48" t="s">
        <v>367</v>
      </c>
      <c r="Y74" s="96" t="s">
        <v>368</v>
      </c>
      <c r="Z74" s="137">
        <v>44197</v>
      </c>
      <c r="AA74" s="137">
        <v>44561</v>
      </c>
      <c r="AB74" s="96" t="s">
        <v>46</v>
      </c>
    </row>
    <row r="75" spans="1:28" s="4" customFormat="1" ht="56.25" x14ac:dyDescent="0.2">
      <c r="A75" s="97"/>
      <c r="B75" s="99"/>
      <c r="C75" s="99"/>
      <c r="D75" s="97"/>
      <c r="E75" s="97"/>
      <c r="F75" s="99"/>
      <c r="G75" s="48" t="s">
        <v>369</v>
      </c>
      <c r="H75" s="48" t="s">
        <v>365</v>
      </c>
      <c r="I75" s="112"/>
      <c r="J75" s="113"/>
      <c r="K75" s="112"/>
      <c r="L75" s="122"/>
      <c r="M75" s="113"/>
      <c r="N75" s="112"/>
      <c r="O75" s="113"/>
      <c r="P75" s="75" t="s">
        <v>370</v>
      </c>
      <c r="Q75" s="112"/>
      <c r="R75" s="113"/>
      <c r="S75" s="112"/>
      <c r="T75" s="113"/>
      <c r="U75" s="112"/>
      <c r="V75" s="113"/>
      <c r="W75" s="97"/>
      <c r="X75" s="48" t="s">
        <v>371</v>
      </c>
      <c r="Y75" s="97"/>
      <c r="Z75" s="138"/>
      <c r="AA75" s="138"/>
      <c r="AB75" s="97"/>
    </row>
    <row r="76" spans="1:28" s="4" customFormat="1" ht="90" x14ac:dyDescent="0.2">
      <c r="A76" s="97"/>
      <c r="B76" s="99"/>
      <c r="C76" s="99"/>
      <c r="D76" s="97"/>
      <c r="E76" s="97"/>
      <c r="F76" s="99"/>
      <c r="G76" s="48" t="s">
        <v>372</v>
      </c>
      <c r="H76" s="48" t="s">
        <v>365</v>
      </c>
      <c r="I76" s="112"/>
      <c r="J76" s="113"/>
      <c r="K76" s="112"/>
      <c r="L76" s="122"/>
      <c r="M76" s="113"/>
      <c r="N76" s="112"/>
      <c r="O76" s="113"/>
      <c r="P76" s="75" t="s">
        <v>373</v>
      </c>
      <c r="Q76" s="112"/>
      <c r="R76" s="113"/>
      <c r="S76" s="112"/>
      <c r="T76" s="113"/>
      <c r="U76" s="112"/>
      <c r="V76" s="113"/>
      <c r="W76" s="97"/>
      <c r="X76" s="48" t="s">
        <v>374</v>
      </c>
      <c r="Y76" s="97"/>
      <c r="Z76" s="138"/>
      <c r="AA76" s="138"/>
      <c r="AB76" s="97"/>
    </row>
    <row r="77" spans="1:28" s="4" customFormat="1" ht="78.75" customHeight="1" x14ac:dyDescent="0.2">
      <c r="A77" s="98"/>
      <c r="B77" s="99"/>
      <c r="C77" s="99"/>
      <c r="D77" s="98"/>
      <c r="E77" s="98"/>
      <c r="F77" s="48" t="s">
        <v>375</v>
      </c>
      <c r="G77" s="48" t="s">
        <v>364</v>
      </c>
      <c r="H77" s="48" t="s">
        <v>365</v>
      </c>
      <c r="I77" s="89"/>
      <c r="J77" s="101"/>
      <c r="K77" s="89"/>
      <c r="L77" s="123"/>
      <c r="M77" s="101"/>
      <c r="N77" s="89"/>
      <c r="O77" s="101"/>
      <c r="P77" s="75" t="s">
        <v>376</v>
      </c>
      <c r="Q77" s="89"/>
      <c r="R77" s="101"/>
      <c r="S77" s="89"/>
      <c r="T77" s="101"/>
      <c r="U77" s="89"/>
      <c r="V77" s="101"/>
      <c r="W77" s="98"/>
      <c r="X77" s="48" t="s">
        <v>377</v>
      </c>
      <c r="Y77" s="98"/>
      <c r="Z77" s="139"/>
      <c r="AA77" s="139"/>
      <c r="AB77" s="98"/>
    </row>
    <row r="78" spans="1:28" s="4" customFormat="1" ht="56.25" x14ac:dyDescent="0.2">
      <c r="A78" s="99">
        <v>37</v>
      </c>
      <c r="B78" s="99"/>
      <c r="C78" s="99"/>
      <c r="D78" s="99" t="s">
        <v>378</v>
      </c>
      <c r="E78" s="99" t="s">
        <v>193</v>
      </c>
      <c r="F78" s="99" t="s">
        <v>379</v>
      </c>
      <c r="G78" s="48" t="s">
        <v>380</v>
      </c>
      <c r="H78" s="48" t="s">
        <v>346</v>
      </c>
      <c r="I78" s="99">
        <v>3</v>
      </c>
      <c r="J78" s="99"/>
      <c r="K78" s="99">
        <v>4</v>
      </c>
      <c r="L78" s="99"/>
      <c r="M78" s="99"/>
      <c r="N78" s="99" t="str">
        <f>IF(I78*K78&lt;=3,"BAJA",IF(AND(I78*K78&gt;=4,I78*K78&lt;=6),"MODERADA",IF(AND(I78*K78&gt;=8,I78*K78&lt;=12),"ALTA",IF(AND(I78*K78&gt;=15),"EXTREMA"))))</f>
        <v>ALTA</v>
      </c>
      <c r="O78" s="99"/>
      <c r="P78" s="75" t="s">
        <v>381</v>
      </c>
      <c r="Q78" s="87">
        <v>2</v>
      </c>
      <c r="R78" s="100"/>
      <c r="S78" s="87">
        <v>3</v>
      </c>
      <c r="T78" s="100"/>
      <c r="U78" s="87" t="str">
        <f>IF(Q78*S78&lt;=3,"BAJA",IF(AND(Q78*S78&gt;=4,Q78*S78&lt;=6),"MODERADA",IF(AND(Q78*S78&gt;=8,Q78*S78&lt;=12),"ALTA",IF(AND(Q78*S78&gt;=15),"EXTREMA"))))</f>
        <v>MODERADA</v>
      </c>
      <c r="V78" s="100"/>
      <c r="W78" s="96" t="s">
        <v>43</v>
      </c>
      <c r="X78" s="48" t="s">
        <v>382</v>
      </c>
      <c r="Y78" s="99" t="s">
        <v>383</v>
      </c>
      <c r="Z78" s="93">
        <v>44197</v>
      </c>
      <c r="AA78" s="93">
        <v>44561</v>
      </c>
      <c r="AB78" s="96" t="s">
        <v>46</v>
      </c>
    </row>
    <row r="79" spans="1:28" s="4" customFormat="1" ht="67.5" x14ac:dyDescent="0.2">
      <c r="A79" s="99"/>
      <c r="B79" s="99"/>
      <c r="C79" s="99"/>
      <c r="D79" s="99"/>
      <c r="E79" s="99"/>
      <c r="F79" s="99"/>
      <c r="G79" s="48" t="s">
        <v>384</v>
      </c>
      <c r="H79" s="48" t="s">
        <v>210</v>
      </c>
      <c r="I79" s="99"/>
      <c r="J79" s="99"/>
      <c r="K79" s="99"/>
      <c r="L79" s="99"/>
      <c r="M79" s="99"/>
      <c r="N79" s="99"/>
      <c r="O79" s="99"/>
      <c r="P79" s="75" t="s">
        <v>385</v>
      </c>
      <c r="Q79" s="89"/>
      <c r="R79" s="101"/>
      <c r="S79" s="89"/>
      <c r="T79" s="101"/>
      <c r="U79" s="89"/>
      <c r="V79" s="101"/>
      <c r="W79" s="98"/>
      <c r="X79" s="48" t="s">
        <v>386</v>
      </c>
      <c r="Y79" s="99"/>
      <c r="Z79" s="99"/>
      <c r="AA79" s="99"/>
      <c r="AB79" s="98"/>
    </row>
    <row r="80" spans="1:28" s="4" customFormat="1" ht="78.75" x14ac:dyDescent="0.2">
      <c r="A80" s="48">
        <v>38</v>
      </c>
      <c r="B80" s="99"/>
      <c r="C80" s="99"/>
      <c r="D80" s="48" t="s">
        <v>387</v>
      </c>
      <c r="E80" s="48" t="s">
        <v>193</v>
      </c>
      <c r="F80" s="48" t="s">
        <v>388</v>
      </c>
      <c r="G80" s="48" t="s">
        <v>389</v>
      </c>
      <c r="H80" s="48" t="s">
        <v>390</v>
      </c>
      <c r="I80" s="99">
        <v>3</v>
      </c>
      <c r="J80" s="99"/>
      <c r="K80" s="99">
        <v>4</v>
      </c>
      <c r="L80" s="99"/>
      <c r="M80" s="99"/>
      <c r="N80" s="76" t="str">
        <f>IF(I80*K80&lt;=3,"BAJA",IF(AND(I80*K80&gt;=4,I80*K80&lt;=6),"MODERADA",IF(AND(I80*K80&gt;=8,I80*K80&lt;=12),"ALTA",IF(AND(I80*K80&gt;=15),"EXTREMA"))))</f>
        <v>ALTA</v>
      </c>
      <c r="O80" s="77"/>
      <c r="P80" s="75" t="s">
        <v>391</v>
      </c>
      <c r="Q80" s="99">
        <v>3</v>
      </c>
      <c r="R80" s="99"/>
      <c r="S80" s="99">
        <v>3</v>
      </c>
      <c r="T80" s="99"/>
      <c r="U80" s="76" t="str">
        <f>IF(Q80*S80&lt;=3,"BAJA",IF(AND(Q80*S80&gt;=4,Q80*S80&lt;=6),"MODERADA",IF(AND(Q80*S80&gt;=8,Q80*S80&lt;=12),"ALTA",IF(AND(Q80*S80&gt;=15),"EXTREMA"))))</f>
        <v>ALTA</v>
      </c>
      <c r="V80" s="77"/>
      <c r="W80" s="48" t="s">
        <v>43</v>
      </c>
      <c r="X80" s="48" t="s">
        <v>392</v>
      </c>
      <c r="Y80" s="48" t="s">
        <v>393</v>
      </c>
      <c r="Z80" s="49">
        <v>44197</v>
      </c>
      <c r="AA80" s="49">
        <v>44561</v>
      </c>
      <c r="AB80" s="48" t="s">
        <v>46</v>
      </c>
    </row>
    <row r="81" spans="1:28" s="4" customFormat="1" ht="90" x14ac:dyDescent="0.2">
      <c r="A81" s="99">
        <v>39</v>
      </c>
      <c r="B81" s="99" t="s">
        <v>394</v>
      </c>
      <c r="C81" s="99" t="s">
        <v>206</v>
      </c>
      <c r="D81" s="99" t="s">
        <v>395</v>
      </c>
      <c r="E81" s="99" t="s">
        <v>193</v>
      </c>
      <c r="F81" s="99" t="s">
        <v>396</v>
      </c>
      <c r="G81" s="48" t="s">
        <v>397</v>
      </c>
      <c r="H81" s="48" t="s">
        <v>398</v>
      </c>
      <c r="I81" s="99">
        <v>2</v>
      </c>
      <c r="J81" s="99"/>
      <c r="K81" s="99">
        <v>4</v>
      </c>
      <c r="L81" s="99"/>
      <c r="M81" s="99"/>
      <c r="N81" s="99" t="str">
        <f>IF(I81*K81&lt;=3,"BAJA",IF(AND(I81*K81&gt;=4,I81*K81&lt;=6),"MODERADA",IF(AND(I81*K81&gt;=8,I81*K81&lt;=12),"ALTA",IF(AND(I81*K81&gt;=15),"EXTREMA"))))</f>
        <v>ALTA</v>
      </c>
      <c r="O81" s="99"/>
      <c r="P81" s="48" t="s">
        <v>399</v>
      </c>
      <c r="Q81" s="99">
        <v>2</v>
      </c>
      <c r="R81" s="99"/>
      <c r="S81" s="99">
        <v>3</v>
      </c>
      <c r="T81" s="99"/>
      <c r="U81" s="87" t="str">
        <f>IF(Q81*S81&lt;=3,"BAJA",IF(AND(Q81*S81&gt;=4,Q81*S81&lt;=6),"MODERADA",IF(AND(Q81*S81&gt;=8,Q81*S81&lt;=12),"ALTA",IF(AND(Q81*S81&gt;=15),"EXTREMA"))))</f>
        <v>MODERADA</v>
      </c>
      <c r="V81" s="100"/>
      <c r="W81" s="96" t="s">
        <v>43</v>
      </c>
      <c r="X81" s="48" t="s">
        <v>400</v>
      </c>
      <c r="Y81" s="99" t="s">
        <v>263</v>
      </c>
      <c r="Z81" s="93">
        <v>44197</v>
      </c>
      <c r="AA81" s="93">
        <v>44561</v>
      </c>
      <c r="AB81" s="96" t="s">
        <v>46</v>
      </c>
    </row>
    <row r="82" spans="1:28" s="4" customFormat="1" ht="56.25" x14ac:dyDescent="0.2">
      <c r="A82" s="99"/>
      <c r="B82" s="99"/>
      <c r="C82" s="99"/>
      <c r="D82" s="99"/>
      <c r="E82" s="99"/>
      <c r="F82" s="99"/>
      <c r="G82" s="48" t="s">
        <v>401</v>
      </c>
      <c r="H82" s="48" t="s">
        <v>402</v>
      </c>
      <c r="I82" s="99"/>
      <c r="J82" s="99"/>
      <c r="K82" s="99"/>
      <c r="L82" s="99"/>
      <c r="M82" s="99"/>
      <c r="N82" s="99"/>
      <c r="O82" s="99"/>
      <c r="P82" s="48" t="s">
        <v>403</v>
      </c>
      <c r="Q82" s="99"/>
      <c r="R82" s="99"/>
      <c r="S82" s="99"/>
      <c r="T82" s="99"/>
      <c r="U82" s="89"/>
      <c r="V82" s="101"/>
      <c r="W82" s="98"/>
      <c r="X82" s="48" t="s">
        <v>404</v>
      </c>
      <c r="Y82" s="99"/>
      <c r="Z82" s="93"/>
      <c r="AA82" s="93"/>
      <c r="AB82" s="98"/>
    </row>
    <row r="83" spans="1:28" s="4" customFormat="1" ht="66" customHeight="1" x14ac:dyDescent="0.2">
      <c r="A83" s="99">
        <v>40</v>
      </c>
      <c r="B83" s="99"/>
      <c r="C83" s="99"/>
      <c r="D83" s="99" t="s">
        <v>405</v>
      </c>
      <c r="E83" s="99" t="s">
        <v>193</v>
      </c>
      <c r="F83" s="99" t="s">
        <v>396</v>
      </c>
      <c r="G83" s="48" t="s">
        <v>406</v>
      </c>
      <c r="H83" s="48" t="s">
        <v>398</v>
      </c>
      <c r="I83" s="99">
        <v>3</v>
      </c>
      <c r="J83" s="99"/>
      <c r="K83" s="99">
        <v>4</v>
      </c>
      <c r="L83" s="99"/>
      <c r="M83" s="99"/>
      <c r="N83" s="99" t="str">
        <f>IF(I83*K83&lt;=3,"BAJA",IF(AND(I83*K83&gt;=4,I83*K83&lt;=6),"MODERADA",IF(AND(I83*K83&gt;=8,I83*K83&lt;=12),"ALTA",IF(AND(I83*K83&gt;=15),"EXTREMA"))))</f>
        <v>ALTA</v>
      </c>
      <c r="O83" s="99"/>
      <c r="P83" s="48" t="s">
        <v>407</v>
      </c>
      <c r="Q83" s="99">
        <v>2</v>
      </c>
      <c r="R83" s="99"/>
      <c r="S83" s="99">
        <v>3</v>
      </c>
      <c r="T83" s="99"/>
      <c r="U83" s="87" t="str">
        <f>IF(Q83*S83&lt;=3,"BAJA",IF(AND(Q83*S83&gt;=4,Q83*S83&lt;=6),"MODERADA",IF(AND(Q83*S83&gt;=8,Q83*S83&lt;=12),"ALTA",IF(AND(Q83*S83&gt;=15),"EXTREMA"))))</f>
        <v>MODERADA</v>
      </c>
      <c r="V83" s="100"/>
      <c r="W83" s="96" t="s">
        <v>43</v>
      </c>
      <c r="X83" s="48" t="s">
        <v>408</v>
      </c>
      <c r="Y83" s="99" t="s">
        <v>263</v>
      </c>
      <c r="Z83" s="93">
        <v>44197</v>
      </c>
      <c r="AA83" s="93">
        <v>44561</v>
      </c>
      <c r="AB83" s="96" t="s">
        <v>46</v>
      </c>
    </row>
    <row r="84" spans="1:28" s="4" customFormat="1" ht="72.75" customHeight="1" x14ac:dyDescent="0.2">
      <c r="A84" s="99"/>
      <c r="B84" s="99"/>
      <c r="C84" s="99"/>
      <c r="D84" s="96"/>
      <c r="E84" s="96"/>
      <c r="F84" s="96"/>
      <c r="G84" s="52" t="s">
        <v>409</v>
      </c>
      <c r="H84" s="52" t="s">
        <v>398</v>
      </c>
      <c r="I84" s="96"/>
      <c r="J84" s="96"/>
      <c r="K84" s="96"/>
      <c r="L84" s="96"/>
      <c r="M84" s="96"/>
      <c r="N84" s="99"/>
      <c r="O84" s="99"/>
      <c r="P84" s="52" t="s">
        <v>410</v>
      </c>
      <c r="Q84" s="96"/>
      <c r="R84" s="96"/>
      <c r="S84" s="96"/>
      <c r="T84" s="96"/>
      <c r="U84" s="89"/>
      <c r="V84" s="101"/>
      <c r="W84" s="97"/>
      <c r="X84" s="52" t="s">
        <v>411</v>
      </c>
      <c r="Y84" s="96"/>
      <c r="Z84" s="137"/>
      <c r="AA84" s="137"/>
      <c r="AB84" s="97"/>
    </row>
    <row r="85" spans="1:28" s="4" customFormat="1" ht="56.25" customHeight="1" x14ac:dyDescent="0.2">
      <c r="A85" s="96">
        <v>41</v>
      </c>
      <c r="B85" s="99"/>
      <c r="C85" s="76"/>
      <c r="D85" s="124" t="s">
        <v>412</v>
      </c>
      <c r="E85" s="124" t="s">
        <v>413</v>
      </c>
      <c r="F85" s="124" t="s">
        <v>414</v>
      </c>
      <c r="G85" s="54" t="s">
        <v>415</v>
      </c>
      <c r="H85" s="54" t="s">
        <v>416</v>
      </c>
      <c r="I85" s="79">
        <v>2</v>
      </c>
      <c r="J85" s="80"/>
      <c r="K85" s="79">
        <v>5</v>
      </c>
      <c r="L85" s="83"/>
      <c r="M85" s="84"/>
      <c r="N85" s="87" t="str">
        <f>IF(I85*K85&lt;=3,"BAJA",IF(AND(I85*K85&gt;=4,I85*K85&lt;=6),"MODERADA",IF(AND(I85*K85&gt;=8,I85*K85&lt;=12),"ALTA",IF(AND(I85*K85&gt;=15),"EXTREMA"))))</f>
        <v>ALTA</v>
      </c>
      <c r="O85" s="88"/>
      <c r="P85" s="54" t="s">
        <v>417</v>
      </c>
      <c r="Q85" s="79">
        <v>2</v>
      </c>
      <c r="R85" s="80"/>
      <c r="S85" s="79">
        <v>3</v>
      </c>
      <c r="T85" s="84"/>
      <c r="U85" s="87" t="str">
        <f>IF(Q85*S85&lt;=3,"BAJA",IF(AND(Q85*S85&gt;=4,Q85*S85&lt;=6),"MODERADA",IF(AND(Q85*S85&gt;=8,Q85*S85&lt;=12),"ALTA",IF(AND(Q85*S85&gt;=15),"EXTREMA"))))</f>
        <v>MODERADA</v>
      </c>
      <c r="V85" s="88"/>
      <c r="W85" s="91" t="s">
        <v>43</v>
      </c>
      <c r="X85" s="59" t="s">
        <v>418</v>
      </c>
      <c r="Y85" s="59" t="s">
        <v>263</v>
      </c>
      <c r="Z85" s="93">
        <v>44197</v>
      </c>
      <c r="AA85" s="93">
        <v>44561</v>
      </c>
      <c r="AB85" s="80" t="s">
        <v>46</v>
      </c>
    </row>
    <row r="86" spans="1:28" s="4" customFormat="1" ht="67.5" customHeight="1" x14ac:dyDescent="0.2">
      <c r="A86" s="98"/>
      <c r="B86" s="99"/>
      <c r="C86" s="76"/>
      <c r="D86" s="124"/>
      <c r="E86" s="124"/>
      <c r="F86" s="124"/>
      <c r="G86" s="54" t="s">
        <v>419</v>
      </c>
      <c r="H86" s="54" t="s">
        <v>416</v>
      </c>
      <c r="I86" s="81"/>
      <c r="J86" s="82"/>
      <c r="K86" s="81"/>
      <c r="L86" s="85"/>
      <c r="M86" s="86"/>
      <c r="N86" s="89"/>
      <c r="O86" s="90"/>
      <c r="P86" s="54" t="s">
        <v>420</v>
      </c>
      <c r="Q86" s="81"/>
      <c r="R86" s="82"/>
      <c r="S86" s="81"/>
      <c r="T86" s="86"/>
      <c r="U86" s="89"/>
      <c r="V86" s="90"/>
      <c r="W86" s="92"/>
      <c r="X86" s="54" t="s">
        <v>421</v>
      </c>
      <c r="Y86" s="60" t="s">
        <v>263</v>
      </c>
      <c r="Z86" s="93"/>
      <c r="AA86" s="93"/>
      <c r="AB86" s="82"/>
    </row>
    <row r="87" spans="1:28" s="4" customFormat="1" ht="78.75" customHeight="1" x14ac:dyDescent="0.2">
      <c r="A87" s="48">
        <v>42</v>
      </c>
      <c r="B87" s="99"/>
      <c r="C87" s="99"/>
      <c r="D87" s="61" t="s">
        <v>422</v>
      </c>
      <c r="E87" s="61" t="s">
        <v>193</v>
      </c>
      <c r="F87" s="58" t="s">
        <v>423</v>
      </c>
      <c r="G87" s="58" t="s">
        <v>424</v>
      </c>
      <c r="H87" s="58" t="s">
        <v>398</v>
      </c>
      <c r="I87" s="98">
        <v>3</v>
      </c>
      <c r="J87" s="98"/>
      <c r="K87" s="98">
        <v>5</v>
      </c>
      <c r="L87" s="98"/>
      <c r="M87" s="98"/>
      <c r="N87" s="76" t="str">
        <f>IF(I87*K87&lt;=3,"BAJA",IF(AND(I87*K87&gt;=4,I87*K87&lt;=6),"MODERADA",IF(AND(I87*K87&gt;=8,I87*K87&lt;=12),"ALTA",IF(AND(I87*K87&gt;=15),"EXTREMA"))))</f>
        <v>EXTREMA</v>
      </c>
      <c r="O87" s="77"/>
      <c r="P87" s="62" t="s">
        <v>425</v>
      </c>
      <c r="Q87" s="98">
        <v>3</v>
      </c>
      <c r="R87" s="98"/>
      <c r="S87" s="98">
        <v>4</v>
      </c>
      <c r="T87" s="98"/>
      <c r="U87" s="76" t="str">
        <f>IF(Q87*S87&lt;=3,"BAJA",IF(AND(Q87*S87&gt;=4,Q87*S87&lt;=6),"MODERADA",IF(AND(Q87*S87&gt;=8,Q87*S87&lt;=12),"ALTA",IF(AND(Q87*S87&gt;=15),"EXTREMA"))))</f>
        <v>ALTA</v>
      </c>
      <c r="V87" s="77"/>
      <c r="W87" s="58" t="s">
        <v>43</v>
      </c>
      <c r="X87" s="58" t="s">
        <v>426</v>
      </c>
      <c r="Y87" s="58" t="s">
        <v>427</v>
      </c>
      <c r="Z87" s="63">
        <v>44197</v>
      </c>
      <c r="AA87" s="63">
        <v>44561</v>
      </c>
      <c r="AB87" s="58" t="s">
        <v>46</v>
      </c>
    </row>
    <row r="88" spans="1:28" s="4" customFormat="1" ht="135" x14ac:dyDescent="0.2">
      <c r="A88" s="99">
        <v>43</v>
      </c>
      <c r="B88" s="99" t="s">
        <v>428</v>
      </c>
      <c r="C88" s="99" t="s">
        <v>429</v>
      </c>
      <c r="D88" s="99" t="s">
        <v>430</v>
      </c>
      <c r="E88" s="99" t="s">
        <v>59</v>
      </c>
      <c r="F88" s="99" t="s">
        <v>431</v>
      </c>
      <c r="G88" s="48" t="s">
        <v>432</v>
      </c>
      <c r="H88" s="48" t="s">
        <v>433</v>
      </c>
      <c r="I88" s="99">
        <v>2</v>
      </c>
      <c r="J88" s="99"/>
      <c r="K88" s="99">
        <v>4</v>
      </c>
      <c r="L88" s="99"/>
      <c r="M88" s="99"/>
      <c r="N88" s="99" t="str">
        <f>IF(I88*K88&lt;=3,"BAJA",IF(AND(I88*K88&gt;=4,I88*K88&lt;=6),"MODERADA",IF(AND(I88*K88&gt;=8,I88*K88&lt;=12),"ALTA",IF(AND(I88*K88&gt;=15),"EXTREMA"))))</f>
        <v>ALTA</v>
      </c>
      <c r="O88" s="99"/>
      <c r="P88" s="48" t="s">
        <v>434</v>
      </c>
      <c r="Q88" s="99">
        <v>1</v>
      </c>
      <c r="R88" s="99"/>
      <c r="S88" s="99">
        <v>4</v>
      </c>
      <c r="T88" s="99"/>
      <c r="U88" s="87" t="str">
        <f>IF(Q88*S88&lt;=3,"BAJA",IF(AND(Q88*S88&gt;=4,Q88*S88&lt;=6),"MODERADA",IF(AND(Q88*S88&gt;=8,Q88*S88&lt;=12),"ALTA",IF(AND(Q88*S88&gt;=15),"EXTREMA"))))</f>
        <v>MODERADA</v>
      </c>
      <c r="V88" s="100"/>
      <c r="W88" s="96" t="s">
        <v>64</v>
      </c>
      <c r="X88" s="48" t="s">
        <v>435</v>
      </c>
      <c r="Y88" s="99" t="s">
        <v>263</v>
      </c>
      <c r="Z88" s="93">
        <v>44197</v>
      </c>
      <c r="AA88" s="93">
        <v>44561</v>
      </c>
      <c r="AB88" s="96" t="s">
        <v>46</v>
      </c>
    </row>
    <row r="89" spans="1:28" s="4" customFormat="1" ht="135" x14ac:dyDescent="0.2">
      <c r="A89" s="99"/>
      <c r="B89" s="99"/>
      <c r="C89" s="99"/>
      <c r="D89" s="99"/>
      <c r="E89" s="99"/>
      <c r="F89" s="99"/>
      <c r="G89" s="48" t="s">
        <v>436</v>
      </c>
      <c r="H89" s="48" t="s">
        <v>437</v>
      </c>
      <c r="I89" s="99"/>
      <c r="J89" s="99"/>
      <c r="K89" s="99"/>
      <c r="L89" s="99"/>
      <c r="M89" s="99"/>
      <c r="N89" s="99"/>
      <c r="O89" s="99"/>
      <c r="P89" s="48" t="s">
        <v>438</v>
      </c>
      <c r="Q89" s="99"/>
      <c r="R89" s="99"/>
      <c r="S89" s="99"/>
      <c r="T89" s="99"/>
      <c r="U89" s="112"/>
      <c r="V89" s="113"/>
      <c r="W89" s="97"/>
      <c r="X89" s="48" t="s">
        <v>439</v>
      </c>
      <c r="Y89" s="99"/>
      <c r="Z89" s="99"/>
      <c r="AA89" s="99"/>
      <c r="AB89" s="97"/>
    </row>
    <row r="90" spans="1:28" s="4" customFormat="1" ht="180" x14ac:dyDescent="0.2">
      <c r="A90" s="99"/>
      <c r="B90" s="99"/>
      <c r="C90" s="99"/>
      <c r="D90" s="99"/>
      <c r="E90" s="99"/>
      <c r="F90" s="99"/>
      <c r="G90" s="48" t="s">
        <v>440</v>
      </c>
      <c r="H90" s="48" t="s">
        <v>210</v>
      </c>
      <c r="I90" s="99"/>
      <c r="J90" s="99"/>
      <c r="K90" s="99"/>
      <c r="L90" s="99"/>
      <c r="M90" s="99"/>
      <c r="N90" s="99"/>
      <c r="O90" s="99"/>
      <c r="P90" s="48" t="s">
        <v>441</v>
      </c>
      <c r="Q90" s="99"/>
      <c r="R90" s="99"/>
      <c r="S90" s="99"/>
      <c r="T90" s="99"/>
      <c r="U90" s="89"/>
      <c r="V90" s="101"/>
      <c r="W90" s="98"/>
      <c r="X90" s="48" t="s">
        <v>442</v>
      </c>
      <c r="Y90" s="99"/>
      <c r="Z90" s="99"/>
      <c r="AA90" s="99"/>
      <c r="AB90" s="98"/>
    </row>
    <row r="91" spans="1:28" s="4" customFormat="1" ht="67.5" x14ac:dyDescent="0.2">
      <c r="A91" s="99">
        <v>44</v>
      </c>
      <c r="B91" s="99"/>
      <c r="C91" s="99"/>
      <c r="D91" s="99" t="s">
        <v>443</v>
      </c>
      <c r="E91" s="99" t="s">
        <v>193</v>
      </c>
      <c r="F91" s="99" t="s">
        <v>444</v>
      </c>
      <c r="G91" s="48" t="s">
        <v>445</v>
      </c>
      <c r="H91" s="48" t="s">
        <v>210</v>
      </c>
      <c r="I91" s="99">
        <v>3</v>
      </c>
      <c r="J91" s="99"/>
      <c r="K91" s="99">
        <v>2</v>
      </c>
      <c r="L91" s="99"/>
      <c r="M91" s="99"/>
      <c r="N91" s="99" t="str">
        <f>IF(I91*K91&lt;=3,"BAJA",IF(AND(I91*K91&gt;=4,I91*K91&lt;=6),"MODERADA",IF(AND(I91*K91&gt;=8,I91*K91&lt;=12),"ALTA",IF(AND(I91*K91&gt;=15),"EXTREMA"))))</f>
        <v>MODERADA</v>
      </c>
      <c r="O91" s="99"/>
      <c r="P91" s="48" t="s">
        <v>446</v>
      </c>
      <c r="Q91" s="99">
        <v>1</v>
      </c>
      <c r="R91" s="99"/>
      <c r="S91" s="99">
        <v>2</v>
      </c>
      <c r="T91" s="99"/>
      <c r="U91" s="87" t="str">
        <f>IF(Q91*S91&lt;=3,"BAJA",IF(AND(Q91*S91&gt;=4,Q91*S91&lt;=6),"MODERADA",IF(AND(Q91*S91&gt;=8,Q91*S91&lt;=12),"ALTA",IF(AND(Q91*S91&gt;=15),"EXTREMA"))))</f>
        <v>BAJA</v>
      </c>
      <c r="V91" s="100"/>
      <c r="W91" s="96" t="s">
        <v>90</v>
      </c>
      <c r="X91" s="48" t="s">
        <v>447</v>
      </c>
      <c r="Y91" s="99" t="s">
        <v>263</v>
      </c>
      <c r="Z91" s="93">
        <v>44197</v>
      </c>
      <c r="AA91" s="93">
        <v>44561</v>
      </c>
      <c r="AB91" s="96" t="s">
        <v>448</v>
      </c>
    </row>
    <row r="92" spans="1:28" s="4" customFormat="1" ht="67.5" x14ac:dyDescent="0.2">
      <c r="A92" s="99"/>
      <c r="B92" s="99"/>
      <c r="C92" s="99"/>
      <c r="D92" s="99"/>
      <c r="E92" s="99"/>
      <c r="F92" s="99"/>
      <c r="G92" s="48" t="s">
        <v>449</v>
      </c>
      <c r="H92" s="48" t="s">
        <v>210</v>
      </c>
      <c r="I92" s="99"/>
      <c r="J92" s="99"/>
      <c r="K92" s="99"/>
      <c r="L92" s="99"/>
      <c r="M92" s="99"/>
      <c r="N92" s="99"/>
      <c r="O92" s="99"/>
      <c r="P92" s="48" t="s">
        <v>450</v>
      </c>
      <c r="Q92" s="99"/>
      <c r="R92" s="99"/>
      <c r="S92" s="99"/>
      <c r="T92" s="99"/>
      <c r="U92" s="112"/>
      <c r="V92" s="113"/>
      <c r="W92" s="97"/>
      <c r="X92" s="48" t="s">
        <v>451</v>
      </c>
      <c r="Y92" s="99"/>
      <c r="Z92" s="99"/>
      <c r="AA92" s="99"/>
      <c r="AB92" s="97"/>
    </row>
    <row r="93" spans="1:28" s="4" customFormat="1" ht="33.75" x14ac:dyDescent="0.2">
      <c r="A93" s="99"/>
      <c r="B93" s="99"/>
      <c r="C93" s="99"/>
      <c r="D93" s="99"/>
      <c r="E93" s="99"/>
      <c r="F93" s="99"/>
      <c r="G93" s="48" t="s">
        <v>452</v>
      </c>
      <c r="H93" s="48" t="s">
        <v>437</v>
      </c>
      <c r="I93" s="99"/>
      <c r="J93" s="99"/>
      <c r="K93" s="99"/>
      <c r="L93" s="99"/>
      <c r="M93" s="99"/>
      <c r="N93" s="99"/>
      <c r="O93" s="99"/>
      <c r="P93" s="48" t="s">
        <v>453</v>
      </c>
      <c r="Q93" s="99"/>
      <c r="R93" s="99"/>
      <c r="S93" s="99"/>
      <c r="T93" s="99"/>
      <c r="U93" s="89"/>
      <c r="V93" s="101"/>
      <c r="W93" s="98"/>
      <c r="X93" s="48" t="s">
        <v>454</v>
      </c>
      <c r="Y93" s="99"/>
      <c r="Z93" s="99"/>
      <c r="AA93" s="99"/>
      <c r="AB93" s="98"/>
    </row>
    <row r="94" spans="1:28" s="4" customFormat="1" ht="67.5" x14ac:dyDescent="0.2">
      <c r="A94" s="48">
        <v>45</v>
      </c>
      <c r="B94" s="99"/>
      <c r="C94" s="99"/>
      <c r="D94" s="48" t="s">
        <v>455</v>
      </c>
      <c r="E94" s="48" t="s">
        <v>193</v>
      </c>
      <c r="F94" s="48" t="s">
        <v>456</v>
      </c>
      <c r="G94" s="48" t="s">
        <v>457</v>
      </c>
      <c r="H94" s="48" t="s">
        <v>458</v>
      </c>
      <c r="I94" s="99">
        <v>2</v>
      </c>
      <c r="J94" s="99"/>
      <c r="K94" s="99">
        <v>2</v>
      </c>
      <c r="L94" s="99"/>
      <c r="M94" s="99"/>
      <c r="N94" s="99" t="str">
        <f>IF(I94*K94&lt;=3,"BAJA",IF(AND(I94*K94&gt;=4,I94*K94&lt;=6),"MODERADA",IF(AND(I94*K94&gt;=8,I94*K94&lt;=12),"ALTA",IF(AND(I94*K94&gt;=15),"EXTREMA"))))</f>
        <v>MODERADA</v>
      </c>
      <c r="O94" s="99"/>
      <c r="P94" s="48" t="s">
        <v>459</v>
      </c>
      <c r="Q94" s="99">
        <v>1</v>
      </c>
      <c r="R94" s="99"/>
      <c r="S94" s="99">
        <v>3</v>
      </c>
      <c r="T94" s="99"/>
      <c r="U94" s="87" t="str">
        <f>IF(Q94*S94&lt;=3,"BAJA",IF(AND(Q94*S94&gt;=4,Q94*S94&lt;=6),"MODERADA",IF(AND(Q94*S94&gt;=8,Q94*S94&lt;=12),"ALTA",IF(AND(Q94*S94&gt;=15),"EXTREMA"))))</f>
        <v>BAJA</v>
      </c>
      <c r="V94" s="100"/>
      <c r="W94" s="52" t="s">
        <v>43</v>
      </c>
      <c r="X94" s="48" t="s">
        <v>460</v>
      </c>
      <c r="Y94" s="48" t="s">
        <v>263</v>
      </c>
      <c r="Z94" s="49">
        <v>44197</v>
      </c>
      <c r="AA94" s="49">
        <v>44561</v>
      </c>
      <c r="AB94" s="52" t="s">
        <v>461</v>
      </c>
    </row>
    <row r="95" spans="1:28" s="4" customFormat="1" ht="101.25" x14ac:dyDescent="0.2">
      <c r="A95" s="99">
        <v>46</v>
      </c>
      <c r="B95" s="99"/>
      <c r="C95" s="99"/>
      <c r="D95" s="99" t="s">
        <v>462</v>
      </c>
      <c r="E95" s="99" t="s">
        <v>80</v>
      </c>
      <c r="F95" s="99" t="s">
        <v>463</v>
      </c>
      <c r="G95" s="48" t="s">
        <v>464</v>
      </c>
      <c r="H95" s="48" t="s">
        <v>465</v>
      </c>
      <c r="I95" s="99">
        <v>2</v>
      </c>
      <c r="J95" s="99"/>
      <c r="K95" s="99">
        <v>3</v>
      </c>
      <c r="L95" s="99"/>
      <c r="M95" s="99"/>
      <c r="N95" s="99" t="str">
        <f>IF(I95*K95&lt;=3,"BAJA",IF(AND(I95*K95&gt;=4,I95*K95&lt;=6),"MODERADA",IF(AND(I95*K95&gt;=8,I95*K95&lt;=12),"ALTA",IF(AND(I95*K95&gt;=15),"EXTREMA"))))</f>
        <v>MODERADA</v>
      </c>
      <c r="O95" s="99"/>
      <c r="P95" s="48" t="s">
        <v>466</v>
      </c>
      <c r="Q95" s="99">
        <v>1</v>
      </c>
      <c r="R95" s="99"/>
      <c r="S95" s="99">
        <v>3</v>
      </c>
      <c r="T95" s="99"/>
      <c r="U95" s="87" t="str">
        <f>IF(Q95*S95&lt;=3,"BAJA",IF(AND(Q95*S95&gt;=4,Q95*S95&lt;=6),"MODERADA",IF(AND(Q95*S95&gt;=8,Q95*S95&lt;=12),"ALTA",IF(AND(Q95*S95&gt;=15),"EXTREMA"))))</f>
        <v>BAJA</v>
      </c>
      <c r="V95" s="100"/>
      <c r="W95" s="96" t="s">
        <v>43</v>
      </c>
      <c r="X95" s="48" t="s">
        <v>467</v>
      </c>
      <c r="Y95" s="99" t="s">
        <v>263</v>
      </c>
      <c r="Z95" s="93">
        <v>44197</v>
      </c>
      <c r="AA95" s="93">
        <v>44561</v>
      </c>
      <c r="AB95" s="96" t="s">
        <v>468</v>
      </c>
    </row>
    <row r="96" spans="1:28" s="4" customFormat="1" ht="101.25" x14ac:dyDescent="0.2">
      <c r="A96" s="99"/>
      <c r="B96" s="99"/>
      <c r="C96" s="99"/>
      <c r="D96" s="99"/>
      <c r="E96" s="99"/>
      <c r="F96" s="99"/>
      <c r="G96" s="48" t="s">
        <v>469</v>
      </c>
      <c r="H96" s="48" t="s">
        <v>210</v>
      </c>
      <c r="I96" s="99"/>
      <c r="J96" s="99"/>
      <c r="K96" s="99"/>
      <c r="L96" s="99"/>
      <c r="M96" s="99"/>
      <c r="N96" s="99"/>
      <c r="O96" s="99"/>
      <c r="P96" s="48" t="s">
        <v>466</v>
      </c>
      <c r="Q96" s="99"/>
      <c r="R96" s="99"/>
      <c r="S96" s="99"/>
      <c r="T96" s="99"/>
      <c r="U96" s="112"/>
      <c r="V96" s="113"/>
      <c r="W96" s="97"/>
      <c r="X96" s="48" t="s">
        <v>470</v>
      </c>
      <c r="Y96" s="99"/>
      <c r="Z96" s="99"/>
      <c r="AA96" s="99"/>
      <c r="AB96" s="97"/>
    </row>
    <row r="97" spans="1:28" s="4" customFormat="1" ht="101.25" x14ac:dyDescent="0.2">
      <c r="A97" s="99"/>
      <c r="B97" s="99"/>
      <c r="C97" s="99"/>
      <c r="D97" s="99"/>
      <c r="E97" s="99"/>
      <c r="F97" s="99"/>
      <c r="G97" s="48" t="s">
        <v>471</v>
      </c>
      <c r="H97" s="48" t="s">
        <v>465</v>
      </c>
      <c r="I97" s="99"/>
      <c r="J97" s="99"/>
      <c r="K97" s="99"/>
      <c r="L97" s="99"/>
      <c r="M97" s="99"/>
      <c r="N97" s="99"/>
      <c r="O97" s="99"/>
      <c r="P97" s="48" t="s">
        <v>466</v>
      </c>
      <c r="Q97" s="99"/>
      <c r="R97" s="99"/>
      <c r="S97" s="99"/>
      <c r="T97" s="99"/>
      <c r="U97" s="89"/>
      <c r="V97" s="101"/>
      <c r="W97" s="98"/>
      <c r="X97" s="48" t="s">
        <v>470</v>
      </c>
      <c r="Y97" s="99"/>
      <c r="Z97" s="99"/>
      <c r="AA97" s="99"/>
      <c r="AB97" s="98"/>
    </row>
    <row r="98" spans="1:28" s="4" customFormat="1" ht="78.75" x14ac:dyDescent="0.2">
      <c r="A98" s="48">
        <v>47</v>
      </c>
      <c r="B98" s="99"/>
      <c r="C98" s="99"/>
      <c r="D98" s="48" t="s">
        <v>472</v>
      </c>
      <c r="E98" s="48" t="s">
        <v>80</v>
      </c>
      <c r="F98" s="48" t="s">
        <v>473</v>
      </c>
      <c r="G98" s="48" t="s">
        <v>474</v>
      </c>
      <c r="H98" s="48" t="s">
        <v>475</v>
      </c>
      <c r="I98" s="99">
        <v>3</v>
      </c>
      <c r="J98" s="99"/>
      <c r="K98" s="99">
        <v>3</v>
      </c>
      <c r="L98" s="99"/>
      <c r="M98" s="99"/>
      <c r="N98" s="76" t="str">
        <f t="shared" ref="N98:N104" si="2">IF(I98*K98&lt;=3,"BAJA",IF(AND(I98*K98&gt;=4,I98*K98&lt;=6),"MODERADA",IF(AND(I98*K98&gt;=8,I98*K98&lt;=12),"ALTA",IF(AND(I98*K98&gt;=15),"EXTREMA"))))</f>
        <v>ALTA</v>
      </c>
      <c r="O98" s="77"/>
      <c r="P98" s="48" t="s">
        <v>476</v>
      </c>
      <c r="Q98" s="99">
        <v>2</v>
      </c>
      <c r="R98" s="99"/>
      <c r="S98" s="99">
        <v>3</v>
      </c>
      <c r="T98" s="99"/>
      <c r="U98" s="76" t="str">
        <f t="shared" ref="U98:U104" si="3">IF(Q98*S98&lt;=3,"BAJA",IF(AND(Q98*S98&gt;=4,Q98*S98&lt;=6),"MODERADA",IF(AND(Q98*S98&gt;=8,Q98*S98&lt;=12),"ALTA",IF(AND(Q98*S98&gt;=15),"EXTREMA"))))</f>
        <v>MODERADA</v>
      </c>
      <c r="V98" s="77"/>
      <c r="W98" s="48" t="s">
        <v>43</v>
      </c>
      <c r="X98" s="48" t="s">
        <v>477</v>
      </c>
      <c r="Y98" s="48" t="s">
        <v>263</v>
      </c>
      <c r="Z98" s="49">
        <v>44197</v>
      </c>
      <c r="AA98" s="49">
        <v>44561</v>
      </c>
      <c r="AB98" s="48" t="s">
        <v>461</v>
      </c>
    </row>
    <row r="99" spans="1:28" s="4" customFormat="1" ht="78.75" x14ac:dyDescent="0.2">
      <c r="A99" s="48">
        <v>48</v>
      </c>
      <c r="B99" s="99" t="s">
        <v>478</v>
      </c>
      <c r="C99" s="99" t="s">
        <v>429</v>
      </c>
      <c r="D99" s="48" t="s">
        <v>479</v>
      </c>
      <c r="E99" s="48" t="s">
        <v>480</v>
      </c>
      <c r="F99" s="48" t="s">
        <v>481</v>
      </c>
      <c r="G99" s="48" t="s">
        <v>482</v>
      </c>
      <c r="H99" s="64" t="s">
        <v>483</v>
      </c>
      <c r="I99" s="99">
        <v>3</v>
      </c>
      <c r="J99" s="99"/>
      <c r="K99" s="99">
        <v>4</v>
      </c>
      <c r="L99" s="99"/>
      <c r="M99" s="99"/>
      <c r="N99" s="76" t="str">
        <f t="shared" si="2"/>
        <v>ALTA</v>
      </c>
      <c r="O99" s="77"/>
      <c r="P99" s="48" t="s">
        <v>484</v>
      </c>
      <c r="Q99" s="99">
        <v>2</v>
      </c>
      <c r="R99" s="99"/>
      <c r="S99" s="99">
        <v>3</v>
      </c>
      <c r="T99" s="99"/>
      <c r="U99" s="76" t="str">
        <f t="shared" si="3"/>
        <v>MODERADA</v>
      </c>
      <c r="V99" s="77"/>
      <c r="W99" s="48" t="s">
        <v>43</v>
      </c>
      <c r="X99" s="48" t="s">
        <v>485</v>
      </c>
      <c r="Y99" s="48" t="s">
        <v>393</v>
      </c>
      <c r="Z99" s="49">
        <v>44197</v>
      </c>
      <c r="AA99" s="49">
        <v>44561</v>
      </c>
      <c r="AB99" s="48" t="s">
        <v>46</v>
      </c>
    </row>
    <row r="100" spans="1:28" s="4" customFormat="1" ht="78.75" x14ac:dyDescent="0.2">
      <c r="A100" s="48">
        <v>49</v>
      </c>
      <c r="B100" s="99"/>
      <c r="C100" s="99"/>
      <c r="D100" s="48" t="s">
        <v>486</v>
      </c>
      <c r="E100" s="48" t="s">
        <v>480</v>
      </c>
      <c r="F100" s="48" t="s">
        <v>487</v>
      </c>
      <c r="G100" s="48" t="s">
        <v>488</v>
      </c>
      <c r="H100" s="48" t="s">
        <v>489</v>
      </c>
      <c r="I100" s="99">
        <v>3</v>
      </c>
      <c r="J100" s="99"/>
      <c r="K100" s="99">
        <v>4</v>
      </c>
      <c r="L100" s="99"/>
      <c r="M100" s="99"/>
      <c r="N100" s="76" t="str">
        <f t="shared" si="2"/>
        <v>ALTA</v>
      </c>
      <c r="O100" s="77"/>
      <c r="P100" s="51" t="s">
        <v>490</v>
      </c>
      <c r="Q100" s="99">
        <v>2</v>
      </c>
      <c r="R100" s="99"/>
      <c r="S100" s="99">
        <v>3</v>
      </c>
      <c r="T100" s="99"/>
      <c r="U100" s="76" t="str">
        <f t="shared" si="3"/>
        <v>MODERADA</v>
      </c>
      <c r="V100" s="77"/>
      <c r="W100" s="48" t="s">
        <v>43</v>
      </c>
      <c r="X100" s="48" t="s">
        <v>491</v>
      </c>
      <c r="Y100" s="48" t="s">
        <v>492</v>
      </c>
      <c r="Z100" s="49">
        <v>44197</v>
      </c>
      <c r="AA100" s="49">
        <v>44561</v>
      </c>
      <c r="AB100" s="48" t="s">
        <v>46</v>
      </c>
    </row>
    <row r="101" spans="1:28" s="4" customFormat="1" ht="78.75" x14ac:dyDescent="0.2">
      <c r="A101" s="48">
        <v>50</v>
      </c>
      <c r="B101" s="99"/>
      <c r="C101" s="99"/>
      <c r="D101" s="48" t="s">
        <v>493</v>
      </c>
      <c r="E101" s="48" t="s">
        <v>494</v>
      </c>
      <c r="F101" s="48" t="s">
        <v>423</v>
      </c>
      <c r="G101" s="48" t="s">
        <v>495</v>
      </c>
      <c r="H101" s="48" t="s">
        <v>496</v>
      </c>
      <c r="I101" s="99">
        <v>3</v>
      </c>
      <c r="J101" s="99"/>
      <c r="K101" s="99">
        <v>4</v>
      </c>
      <c r="L101" s="99"/>
      <c r="M101" s="99"/>
      <c r="N101" s="76" t="str">
        <f t="shared" si="2"/>
        <v>ALTA</v>
      </c>
      <c r="O101" s="77"/>
      <c r="P101" s="48" t="s">
        <v>497</v>
      </c>
      <c r="Q101" s="99">
        <v>3</v>
      </c>
      <c r="R101" s="99"/>
      <c r="S101" s="99">
        <v>3</v>
      </c>
      <c r="T101" s="99"/>
      <c r="U101" s="76" t="str">
        <f t="shared" si="3"/>
        <v>ALTA</v>
      </c>
      <c r="V101" s="77"/>
      <c r="W101" s="48" t="s">
        <v>43</v>
      </c>
      <c r="X101" s="48" t="s">
        <v>498</v>
      </c>
      <c r="Y101" s="48" t="s">
        <v>263</v>
      </c>
      <c r="Z101" s="49">
        <v>44197</v>
      </c>
      <c r="AA101" s="49">
        <v>44561</v>
      </c>
      <c r="AB101" s="48" t="s">
        <v>46</v>
      </c>
    </row>
    <row r="102" spans="1:28" s="4" customFormat="1" ht="78.75" x14ac:dyDescent="0.2">
      <c r="A102" s="48">
        <v>51</v>
      </c>
      <c r="B102" s="99"/>
      <c r="C102" s="99"/>
      <c r="D102" s="48" t="s">
        <v>499</v>
      </c>
      <c r="E102" s="48" t="s">
        <v>480</v>
      </c>
      <c r="F102" s="48" t="s">
        <v>500</v>
      </c>
      <c r="G102" s="65" t="s">
        <v>501</v>
      </c>
      <c r="H102" s="48" t="s">
        <v>502</v>
      </c>
      <c r="I102" s="99">
        <v>3</v>
      </c>
      <c r="J102" s="99"/>
      <c r="K102" s="99">
        <v>4</v>
      </c>
      <c r="L102" s="99"/>
      <c r="M102" s="99"/>
      <c r="N102" s="76" t="str">
        <f t="shared" si="2"/>
        <v>ALTA</v>
      </c>
      <c r="O102" s="77"/>
      <c r="P102" s="51" t="s">
        <v>503</v>
      </c>
      <c r="Q102" s="99">
        <v>3</v>
      </c>
      <c r="R102" s="99"/>
      <c r="S102" s="99">
        <v>3</v>
      </c>
      <c r="T102" s="99"/>
      <c r="U102" s="76" t="str">
        <f t="shared" si="3"/>
        <v>ALTA</v>
      </c>
      <c r="V102" s="77"/>
      <c r="W102" s="48" t="s">
        <v>43</v>
      </c>
      <c r="X102" s="48" t="s">
        <v>504</v>
      </c>
      <c r="Y102" s="48" t="s">
        <v>505</v>
      </c>
      <c r="Z102" s="49">
        <v>44197</v>
      </c>
      <c r="AA102" s="49">
        <v>44561</v>
      </c>
      <c r="AB102" s="48" t="s">
        <v>46</v>
      </c>
    </row>
    <row r="103" spans="1:28" s="4" customFormat="1" ht="78.75" x14ac:dyDescent="0.2">
      <c r="A103" s="48">
        <v>52</v>
      </c>
      <c r="B103" s="99"/>
      <c r="C103" s="99"/>
      <c r="D103" s="48" t="s">
        <v>506</v>
      </c>
      <c r="E103" s="48" t="s">
        <v>193</v>
      </c>
      <c r="F103" s="48" t="s">
        <v>507</v>
      </c>
      <c r="G103" s="48" t="s">
        <v>508</v>
      </c>
      <c r="H103" s="48" t="s">
        <v>489</v>
      </c>
      <c r="I103" s="99">
        <v>3</v>
      </c>
      <c r="J103" s="99"/>
      <c r="K103" s="99">
        <v>4</v>
      </c>
      <c r="L103" s="99"/>
      <c r="M103" s="99"/>
      <c r="N103" s="76" t="str">
        <f t="shared" si="2"/>
        <v>ALTA</v>
      </c>
      <c r="O103" s="77"/>
      <c r="P103" s="51" t="s">
        <v>509</v>
      </c>
      <c r="Q103" s="99">
        <v>3</v>
      </c>
      <c r="R103" s="99"/>
      <c r="S103" s="99">
        <v>3</v>
      </c>
      <c r="T103" s="99"/>
      <c r="U103" s="76" t="str">
        <f t="shared" si="3"/>
        <v>ALTA</v>
      </c>
      <c r="V103" s="77"/>
      <c r="W103" s="48" t="s">
        <v>43</v>
      </c>
      <c r="X103" s="48" t="s">
        <v>510</v>
      </c>
      <c r="Y103" s="48" t="s">
        <v>505</v>
      </c>
      <c r="Z103" s="49">
        <v>44197</v>
      </c>
      <c r="AA103" s="49">
        <v>44561</v>
      </c>
      <c r="AB103" s="48" t="s">
        <v>46</v>
      </c>
    </row>
    <row r="104" spans="1:28" s="4" customFormat="1" ht="45.75" customHeight="1" x14ac:dyDescent="0.2">
      <c r="A104" s="99">
        <v>53</v>
      </c>
      <c r="B104" s="99" t="s">
        <v>511</v>
      </c>
      <c r="C104" s="99" t="s">
        <v>429</v>
      </c>
      <c r="D104" s="99" t="s">
        <v>512</v>
      </c>
      <c r="E104" s="99" t="s">
        <v>193</v>
      </c>
      <c r="F104" s="99" t="s">
        <v>444</v>
      </c>
      <c r="G104" s="48" t="s">
        <v>513</v>
      </c>
      <c r="H104" s="48" t="s">
        <v>514</v>
      </c>
      <c r="I104" s="99">
        <v>3</v>
      </c>
      <c r="J104" s="99"/>
      <c r="K104" s="99">
        <v>4</v>
      </c>
      <c r="L104" s="99"/>
      <c r="M104" s="99"/>
      <c r="N104" s="99" t="str">
        <f t="shared" si="2"/>
        <v>ALTA</v>
      </c>
      <c r="O104" s="99"/>
      <c r="P104" s="51" t="s">
        <v>515</v>
      </c>
      <c r="Q104" s="99">
        <v>2</v>
      </c>
      <c r="R104" s="99"/>
      <c r="S104" s="99">
        <v>3</v>
      </c>
      <c r="T104" s="99"/>
      <c r="U104" s="87" t="str">
        <f t="shared" si="3"/>
        <v>MODERADA</v>
      </c>
      <c r="V104" s="100"/>
      <c r="W104" s="96" t="s">
        <v>43</v>
      </c>
      <c r="X104" s="48" t="s">
        <v>516</v>
      </c>
      <c r="Y104" s="99" t="s">
        <v>263</v>
      </c>
      <c r="Z104" s="125">
        <v>44197</v>
      </c>
      <c r="AA104" s="125">
        <v>44561</v>
      </c>
      <c r="AB104" s="134" t="s">
        <v>517</v>
      </c>
    </row>
    <row r="105" spans="1:28" s="4" customFormat="1" ht="37.5" customHeight="1" x14ac:dyDescent="0.2">
      <c r="A105" s="99"/>
      <c r="B105" s="99"/>
      <c r="C105" s="99"/>
      <c r="D105" s="99"/>
      <c r="E105" s="99"/>
      <c r="F105" s="99"/>
      <c r="G105" s="48" t="s">
        <v>518</v>
      </c>
      <c r="H105" s="48" t="s">
        <v>519</v>
      </c>
      <c r="I105" s="99"/>
      <c r="J105" s="99"/>
      <c r="K105" s="99"/>
      <c r="L105" s="99"/>
      <c r="M105" s="99"/>
      <c r="N105" s="99"/>
      <c r="O105" s="99"/>
      <c r="P105" s="48" t="s">
        <v>520</v>
      </c>
      <c r="Q105" s="99"/>
      <c r="R105" s="99"/>
      <c r="S105" s="99"/>
      <c r="T105" s="99"/>
      <c r="U105" s="89"/>
      <c r="V105" s="101"/>
      <c r="W105" s="98"/>
      <c r="X105" s="48" t="s">
        <v>521</v>
      </c>
      <c r="Y105" s="99"/>
      <c r="Z105" s="126"/>
      <c r="AA105" s="126"/>
      <c r="AB105" s="135"/>
    </row>
    <row r="106" spans="1:28" s="4" customFormat="1" ht="50.25" customHeight="1" x14ac:dyDescent="0.2">
      <c r="A106" s="99">
        <v>54</v>
      </c>
      <c r="B106" s="99"/>
      <c r="C106" s="99"/>
      <c r="D106" s="99" t="s">
        <v>522</v>
      </c>
      <c r="E106" s="99" t="s">
        <v>193</v>
      </c>
      <c r="F106" s="99" t="s">
        <v>444</v>
      </c>
      <c r="G106" s="48" t="s">
        <v>523</v>
      </c>
      <c r="H106" s="48" t="s">
        <v>524</v>
      </c>
      <c r="I106" s="99">
        <v>3</v>
      </c>
      <c r="J106" s="99"/>
      <c r="K106" s="99">
        <v>4</v>
      </c>
      <c r="L106" s="99"/>
      <c r="M106" s="99"/>
      <c r="N106" s="99" t="str">
        <f>IF(I106*K106&lt;=3,"BAJA",IF(AND(I106*K106&gt;=4,I106*K106&lt;=6),"MODERADA",IF(AND(I106*K106&gt;=8,I106*K106&lt;=12),"ALTA",IF(AND(I106*K106&gt;=15),"EXTREMA"))))</f>
        <v>ALTA</v>
      </c>
      <c r="O106" s="99"/>
      <c r="P106" s="48" t="s">
        <v>525</v>
      </c>
      <c r="Q106" s="99">
        <v>3</v>
      </c>
      <c r="R106" s="99"/>
      <c r="S106" s="99">
        <v>3</v>
      </c>
      <c r="T106" s="99"/>
      <c r="U106" s="87" t="str">
        <f>IF(Q106*S106&lt;=3,"BAJA",IF(AND(Q106*S106&gt;=4,Q106*S106&lt;=6),"MODERADA",IF(AND(Q106*S106&gt;=8,Q106*S106&lt;=12),"ALTA",IF(AND(Q106*S106&gt;=15),"EXTREMA"))))</f>
        <v>ALTA</v>
      </c>
      <c r="V106" s="100"/>
      <c r="W106" s="96" t="s">
        <v>43</v>
      </c>
      <c r="X106" s="66" t="s">
        <v>526</v>
      </c>
      <c r="Y106" s="99" t="s">
        <v>263</v>
      </c>
      <c r="Z106" s="125">
        <v>44197</v>
      </c>
      <c r="AA106" s="125">
        <v>44561</v>
      </c>
      <c r="AB106" s="134" t="s">
        <v>527</v>
      </c>
    </row>
    <row r="107" spans="1:28" s="4" customFormat="1" ht="59.25" customHeight="1" x14ac:dyDescent="0.2">
      <c r="A107" s="99"/>
      <c r="B107" s="99"/>
      <c r="C107" s="99"/>
      <c r="D107" s="99"/>
      <c r="E107" s="99"/>
      <c r="F107" s="99"/>
      <c r="G107" s="48" t="s">
        <v>528</v>
      </c>
      <c r="H107" s="48" t="s">
        <v>524</v>
      </c>
      <c r="I107" s="99"/>
      <c r="J107" s="99"/>
      <c r="K107" s="99"/>
      <c r="L107" s="99"/>
      <c r="M107" s="99"/>
      <c r="N107" s="99"/>
      <c r="O107" s="99"/>
      <c r="P107" s="48" t="s">
        <v>529</v>
      </c>
      <c r="Q107" s="99"/>
      <c r="R107" s="99"/>
      <c r="S107" s="99"/>
      <c r="T107" s="99"/>
      <c r="U107" s="89"/>
      <c r="V107" s="101"/>
      <c r="W107" s="98"/>
      <c r="X107" s="48" t="s">
        <v>530</v>
      </c>
      <c r="Y107" s="99"/>
      <c r="Z107" s="126"/>
      <c r="AA107" s="126"/>
      <c r="AB107" s="135"/>
    </row>
    <row r="108" spans="1:28" s="4" customFormat="1" ht="52.5" customHeight="1" x14ac:dyDescent="0.2">
      <c r="A108" s="99">
        <v>55</v>
      </c>
      <c r="B108" s="99"/>
      <c r="C108" s="99"/>
      <c r="D108" s="99" t="s">
        <v>531</v>
      </c>
      <c r="E108" s="99" t="s">
        <v>193</v>
      </c>
      <c r="F108" s="99" t="s">
        <v>444</v>
      </c>
      <c r="G108" s="48" t="s">
        <v>532</v>
      </c>
      <c r="H108" s="48" t="s">
        <v>533</v>
      </c>
      <c r="I108" s="99">
        <v>3</v>
      </c>
      <c r="J108" s="99"/>
      <c r="K108" s="99">
        <v>4</v>
      </c>
      <c r="L108" s="99"/>
      <c r="M108" s="99"/>
      <c r="N108" s="99" t="str">
        <f>IF(I108*K108&lt;=3,"BAJA",IF(AND(I108*K108&gt;=4,I108*K108&lt;=6),"MODERADA",IF(AND(I108*K108&gt;=8,I108*K108&lt;=12),"ALTA",IF(AND(I108*K108&gt;=15),"EXTREMA"))))</f>
        <v>ALTA</v>
      </c>
      <c r="O108" s="99"/>
      <c r="P108" s="48" t="s">
        <v>534</v>
      </c>
      <c r="Q108" s="99">
        <v>3</v>
      </c>
      <c r="R108" s="99"/>
      <c r="S108" s="99">
        <v>3</v>
      </c>
      <c r="T108" s="99"/>
      <c r="U108" s="87" t="str">
        <f>IF(Q108*S108&lt;=3,"BAJA",IF(AND(Q108*S108&gt;=4,Q108*S108&lt;=6),"MODERADA",IF(AND(Q108*S108&gt;=8,Q108*S108&lt;=12),"ALTA",IF(AND(Q108*S108&gt;=15),"EXTREMA"))))</f>
        <v>ALTA</v>
      </c>
      <c r="V108" s="100"/>
      <c r="W108" s="96" t="s">
        <v>43</v>
      </c>
      <c r="X108" s="48" t="s">
        <v>535</v>
      </c>
      <c r="Y108" s="99" t="s">
        <v>263</v>
      </c>
      <c r="Z108" s="125">
        <v>44197</v>
      </c>
      <c r="AA108" s="125">
        <v>44561</v>
      </c>
      <c r="AB108" s="134" t="s">
        <v>536</v>
      </c>
    </row>
    <row r="109" spans="1:28" s="4" customFormat="1" ht="52.5" customHeight="1" x14ac:dyDescent="0.2">
      <c r="A109" s="99"/>
      <c r="B109" s="99"/>
      <c r="C109" s="99"/>
      <c r="D109" s="99"/>
      <c r="E109" s="99"/>
      <c r="F109" s="99"/>
      <c r="G109" s="48" t="s">
        <v>537</v>
      </c>
      <c r="H109" s="48" t="s">
        <v>538</v>
      </c>
      <c r="I109" s="99"/>
      <c r="J109" s="99"/>
      <c r="K109" s="99"/>
      <c r="L109" s="99"/>
      <c r="M109" s="99"/>
      <c r="N109" s="99"/>
      <c r="O109" s="99"/>
      <c r="P109" s="48" t="s">
        <v>539</v>
      </c>
      <c r="Q109" s="99"/>
      <c r="R109" s="99"/>
      <c r="S109" s="99"/>
      <c r="T109" s="99"/>
      <c r="U109" s="89"/>
      <c r="V109" s="101"/>
      <c r="W109" s="98"/>
      <c r="X109" s="48" t="s">
        <v>540</v>
      </c>
      <c r="Y109" s="99"/>
      <c r="Z109" s="126"/>
      <c r="AA109" s="126"/>
      <c r="AB109" s="135"/>
    </row>
    <row r="110" spans="1:28" s="4" customFormat="1" ht="66.75" customHeight="1" x14ac:dyDescent="0.2">
      <c r="A110" s="99">
        <v>56</v>
      </c>
      <c r="B110" s="99"/>
      <c r="C110" s="99"/>
      <c r="D110" s="99" t="s">
        <v>541</v>
      </c>
      <c r="E110" s="99" t="s">
        <v>193</v>
      </c>
      <c r="F110" s="99" t="s">
        <v>444</v>
      </c>
      <c r="G110" s="66" t="s">
        <v>542</v>
      </c>
      <c r="H110" s="67" t="s">
        <v>543</v>
      </c>
      <c r="I110" s="99">
        <v>3</v>
      </c>
      <c r="J110" s="99"/>
      <c r="K110" s="99">
        <v>4</v>
      </c>
      <c r="L110" s="99"/>
      <c r="M110" s="99"/>
      <c r="N110" s="99" t="str">
        <f>IF(I110*K110&lt;=3,"BAJA",IF(AND(I110*K110&gt;=4,I110*K110&lt;=6),"MODERADA",IF(AND(I110*K110&gt;=8,I110*K110&lt;=12),"ALTA",IF(AND(I110*K110&gt;=15),"EXTREMA"))))</f>
        <v>ALTA</v>
      </c>
      <c r="O110" s="99"/>
      <c r="P110" s="66" t="s">
        <v>544</v>
      </c>
      <c r="Q110" s="99">
        <v>2</v>
      </c>
      <c r="R110" s="99"/>
      <c r="S110" s="99">
        <v>3</v>
      </c>
      <c r="T110" s="99"/>
      <c r="U110" s="87" t="str">
        <f>IF(Q110*S110&lt;=3,"BAJA",IF(AND(Q110*S110&gt;=4,Q110*S110&lt;=6),"MODERADA",IF(AND(Q110*S110&gt;=8,Q110*S110&lt;=12),"ALTA",IF(AND(Q110*S110&gt;=15),"EXTREMA"))))</f>
        <v>MODERADA</v>
      </c>
      <c r="V110" s="100"/>
      <c r="W110" s="96" t="s">
        <v>43</v>
      </c>
      <c r="X110" s="66" t="s">
        <v>545</v>
      </c>
      <c r="Y110" s="99" t="s">
        <v>263</v>
      </c>
      <c r="Z110" s="125">
        <v>44197</v>
      </c>
      <c r="AA110" s="125">
        <v>44561</v>
      </c>
      <c r="AB110" s="134" t="s">
        <v>517</v>
      </c>
    </row>
    <row r="111" spans="1:28" s="4" customFormat="1" ht="49.5" customHeight="1" x14ac:dyDescent="0.2">
      <c r="A111" s="99"/>
      <c r="B111" s="99"/>
      <c r="C111" s="99"/>
      <c r="D111" s="99"/>
      <c r="E111" s="99"/>
      <c r="F111" s="99"/>
      <c r="G111" s="48" t="s">
        <v>546</v>
      </c>
      <c r="H111" s="48" t="s">
        <v>547</v>
      </c>
      <c r="I111" s="99"/>
      <c r="J111" s="99"/>
      <c r="K111" s="99"/>
      <c r="L111" s="99"/>
      <c r="M111" s="99"/>
      <c r="N111" s="99"/>
      <c r="O111" s="99"/>
      <c r="P111" s="66" t="s">
        <v>548</v>
      </c>
      <c r="Q111" s="99"/>
      <c r="R111" s="99"/>
      <c r="S111" s="99"/>
      <c r="T111" s="99"/>
      <c r="U111" s="89"/>
      <c r="V111" s="101"/>
      <c r="W111" s="98"/>
      <c r="X111" s="66" t="s">
        <v>549</v>
      </c>
      <c r="Y111" s="99"/>
      <c r="Z111" s="126"/>
      <c r="AA111" s="126"/>
      <c r="AB111" s="135"/>
    </row>
    <row r="112" spans="1:28" s="4" customFormat="1" ht="69.75" customHeight="1" x14ac:dyDescent="0.2">
      <c r="A112" s="99">
        <v>57</v>
      </c>
      <c r="B112" s="99"/>
      <c r="C112" s="99"/>
      <c r="D112" s="99" t="s">
        <v>550</v>
      </c>
      <c r="E112" s="99" t="s">
        <v>193</v>
      </c>
      <c r="F112" s="99" t="s">
        <v>551</v>
      </c>
      <c r="G112" s="48" t="s">
        <v>546</v>
      </c>
      <c r="H112" s="48" t="s">
        <v>547</v>
      </c>
      <c r="I112" s="99">
        <v>3</v>
      </c>
      <c r="J112" s="99"/>
      <c r="K112" s="99">
        <v>4</v>
      </c>
      <c r="L112" s="99"/>
      <c r="M112" s="99"/>
      <c r="N112" s="99" t="str">
        <f>IF(I112*K112&lt;=3,"BAJA",IF(AND(I112*K112&gt;=4,I112*K112&lt;=6),"MODERADA",IF(AND(I112*K112&gt;=8,I112*K112&lt;=12),"ALTA",IF(AND(I112*K112&gt;=15),"EXTREMA"))))</f>
        <v>ALTA</v>
      </c>
      <c r="O112" s="99"/>
      <c r="P112" s="48" t="s">
        <v>552</v>
      </c>
      <c r="Q112" s="99">
        <v>3</v>
      </c>
      <c r="R112" s="99"/>
      <c r="S112" s="99">
        <v>3</v>
      </c>
      <c r="T112" s="99"/>
      <c r="U112" s="87" t="str">
        <f>IF(Q112*S112&lt;=3,"BAJA",IF(AND(Q112*S112&gt;=4,Q112*S112&lt;=6),"MODERADA",IF(AND(Q112*S112&gt;=8,Q112*S112&lt;=12),"ALTA",IF(AND(Q112*S112&gt;=15),"EXTREMA"))))</f>
        <v>ALTA</v>
      </c>
      <c r="V112" s="100"/>
      <c r="W112" s="96" t="s">
        <v>43</v>
      </c>
      <c r="X112" s="48" t="s">
        <v>553</v>
      </c>
      <c r="Y112" s="99" t="s">
        <v>263</v>
      </c>
      <c r="Z112" s="125">
        <v>44197</v>
      </c>
      <c r="AA112" s="125">
        <v>44561</v>
      </c>
      <c r="AB112" s="134" t="s">
        <v>527</v>
      </c>
    </row>
    <row r="113" spans="1:28" s="1" customFormat="1" ht="57.75" customHeight="1" x14ac:dyDescent="0.2">
      <c r="A113" s="99"/>
      <c r="B113" s="99"/>
      <c r="C113" s="99"/>
      <c r="D113" s="99"/>
      <c r="E113" s="99"/>
      <c r="F113" s="99"/>
      <c r="G113" s="48" t="s">
        <v>554</v>
      </c>
      <c r="H113" s="48" t="s">
        <v>547</v>
      </c>
      <c r="I113" s="99"/>
      <c r="J113" s="99"/>
      <c r="K113" s="99"/>
      <c r="L113" s="99"/>
      <c r="M113" s="99"/>
      <c r="N113" s="99"/>
      <c r="O113" s="99"/>
      <c r="P113" s="48" t="s">
        <v>555</v>
      </c>
      <c r="Q113" s="99"/>
      <c r="R113" s="99"/>
      <c r="S113" s="99"/>
      <c r="T113" s="99"/>
      <c r="U113" s="89"/>
      <c r="V113" s="101"/>
      <c r="W113" s="98"/>
      <c r="X113" s="48" t="s">
        <v>556</v>
      </c>
      <c r="Y113" s="99"/>
      <c r="Z113" s="126"/>
      <c r="AA113" s="126"/>
      <c r="AB113" s="135"/>
    </row>
    <row r="114" spans="1:28" s="1" customFormat="1" ht="78.75" x14ac:dyDescent="0.2">
      <c r="A114" s="48">
        <v>58</v>
      </c>
      <c r="B114" s="99"/>
      <c r="C114" s="99"/>
      <c r="D114" s="48" t="s">
        <v>557</v>
      </c>
      <c r="E114" s="48" t="s">
        <v>480</v>
      </c>
      <c r="F114" s="48" t="s">
        <v>444</v>
      </c>
      <c r="G114" s="48" t="s">
        <v>558</v>
      </c>
      <c r="H114" s="48" t="s">
        <v>559</v>
      </c>
      <c r="I114" s="99">
        <v>3</v>
      </c>
      <c r="J114" s="99"/>
      <c r="K114" s="99">
        <v>4</v>
      </c>
      <c r="L114" s="99"/>
      <c r="M114" s="99"/>
      <c r="N114" s="76" t="str">
        <f>IF(I114*K114&lt;=3,"BAJA",IF(AND(I114*K114&gt;=4,I114*K114&lt;=6),"MODERADA",IF(AND(I114*K114&gt;=8,I114*K114&lt;=12),"ALTA",IF(AND(I114*K114&gt;=15),"EXTREMA"))))</f>
        <v>ALTA</v>
      </c>
      <c r="O114" s="77"/>
      <c r="P114" s="51" t="s">
        <v>560</v>
      </c>
      <c r="Q114" s="99">
        <v>3</v>
      </c>
      <c r="R114" s="99"/>
      <c r="S114" s="99">
        <v>3</v>
      </c>
      <c r="T114" s="99"/>
      <c r="U114" s="76" t="str">
        <f>IF(Q114*S114&lt;=3,"BAJA",IF(AND(Q114*S114&gt;=4,Q114*S114&lt;=6),"MODERADA",IF(AND(Q114*S114&gt;=8,Q114*S114&lt;=12),"ALTA",IF(AND(Q114*S114&gt;=15),"EXTREMA"))))</f>
        <v>ALTA</v>
      </c>
      <c r="V114" s="77"/>
      <c r="W114" s="48" t="s">
        <v>43</v>
      </c>
      <c r="X114" s="48" t="s">
        <v>561</v>
      </c>
      <c r="Y114" s="48" t="s">
        <v>263</v>
      </c>
      <c r="Z114" s="68">
        <v>44197</v>
      </c>
      <c r="AA114" s="69">
        <v>44561</v>
      </c>
      <c r="AB114" s="48" t="s">
        <v>46</v>
      </c>
    </row>
    <row r="115" spans="1:28" s="1" customFormat="1" ht="50.25" customHeight="1" x14ac:dyDescent="0.2">
      <c r="A115" s="99">
        <v>59</v>
      </c>
      <c r="B115" s="99" t="s">
        <v>562</v>
      </c>
      <c r="C115" s="99" t="s">
        <v>429</v>
      </c>
      <c r="D115" s="99" t="s">
        <v>563</v>
      </c>
      <c r="E115" s="99" t="s">
        <v>59</v>
      </c>
      <c r="F115" s="99" t="s">
        <v>564</v>
      </c>
      <c r="G115" s="48" t="s">
        <v>565</v>
      </c>
      <c r="H115" s="48" t="s">
        <v>566</v>
      </c>
      <c r="I115" s="99">
        <v>3</v>
      </c>
      <c r="J115" s="99"/>
      <c r="K115" s="99">
        <v>4</v>
      </c>
      <c r="L115" s="99"/>
      <c r="M115" s="99"/>
      <c r="N115" s="99" t="str">
        <f>IF(I115*K115&lt;=3,"BAJA",IF(AND(I115*K115&gt;=4,I115*K115&lt;=6),"MODERADA",IF(AND(I115*K115&gt;=8,I115*K115&lt;=12),"ALTA",IF(AND(I115*K115&gt;=15),"EXTREMA"))))</f>
        <v>ALTA</v>
      </c>
      <c r="O115" s="99"/>
      <c r="P115" s="70" t="s">
        <v>567</v>
      </c>
      <c r="Q115" s="99">
        <v>2</v>
      </c>
      <c r="R115" s="99"/>
      <c r="S115" s="99">
        <v>3</v>
      </c>
      <c r="T115" s="99"/>
      <c r="U115" s="87" t="str">
        <f>IF(Q115*S115&lt;=3,"BAJA",IF(AND(Q115*S115&gt;=4,Q115*S115&lt;=6),"MODERADA",IF(AND(Q115*S115&gt;=8,Q115*S115&lt;=12),"ALTA",IF(AND(Q115*S115&gt;=15),"EXTREMA"))))</f>
        <v>MODERADA</v>
      </c>
      <c r="V115" s="100"/>
      <c r="W115" s="96" t="s">
        <v>64</v>
      </c>
      <c r="X115" s="48" t="s">
        <v>568</v>
      </c>
      <c r="Y115" s="99" t="s">
        <v>569</v>
      </c>
      <c r="Z115" s="125">
        <v>44197</v>
      </c>
      <c r="AA115" s="125">
        <v>44561</v>
      </c>
      <c r="AB115" s="96" t="s">
        <v>570</v>
      </c>
    </row>
    <row r="116" spans="1:28" s="1" customFormat="1" ht="45" x14ac:dyDescent="0.2">
      <c r="A116" s="99"/>
      <c r="B116" s="99"/>
      <c r="C116" s="99"/>
      <c r="D116" s="99"/>
      <c r="E116" s="99"/>
      <c r="F116" s="99"/>
      <c r="G116" s="48" t="s">
        <v>571</v>
      </c>
      <c r="H116" s="48" t="s">
        <v>572</v>
      </c>
      <c r="I116" s="99"/>
      <c r="J116" s="99"/>
      <c r="K116" s="99"/>
      <c r="L116" s="99"/>
      <c r="M116" s="99"/>
      <c r="N116" s="99"/>
      <c r="O116" s="99"/>
      <c r="P116" s="66" t="s">
        <v>573</v>
      </c>
      <c r="Q116" s="99"/>
      <c r="R116" s="99"/>
      <c r="S116" s="99"/>
      <c r="T116" s="99"/>
      <c r="U116" s="89"/>
      <c r="V116" s="101"/>
      <c r="W116" s="98"/>
      <c r="X116" s="71" t="s">
        <v>574</v>
      </c>
      <c r="Y116" s="99"/>
      <c r="Z116" s="126"/>
      <c r="AA116" s="126"/>
      <c r="AB116" s="98"/>
    </row>
    <row r="117" spans="1:28" s="1" customFormat="1" ht="56.25" x14ac:dyDescent="0.2">
      <c r="A117" s="99">
        <v>60</v>
      </c>
      <c r="B117" s="99"/>
      <c r="C117" s="99"/>
      <c r="D117" s="99" t="s">
        <v>575</v>
      </c>
      <c r="E117" s="99" t="s">
        <v>59</v>
      </c>
      <c r="F117" s="99" t="s">
        <v>576</v>
      </c>
      <c r="G117" s="48" t="s">
        <v>577</v>
      </c>
      <c r="H117" s="48" t="s">
        <v>578</v>
      </c>
      <c r="I117" s="99">
        <v>3</v>
      </c>
      <c r="J117" s="99"/>
      <c r="K117" s="99">
        <v>4</v>
      </c>
      <c r="L117" s="99"/>
      <c r="M117" s="99"/>
      <c r="N117" s="99" t="str">
        <f>IF(I117*K117&lt;=3,"BAJA",IF(AND(I117*K117&gt;=4,I117*K117&lt;=6),"MODERADA",IF(AND(I117*K117&gt;=8,I117*K117&lt;=12),"ALTA",IF(AND(I117*K117&gt;=15),"EXTREMA"))))</f>
        <v>ALTA</v>
      </c>
      <c r="O117" s="99"/>
      <c r="P117" s="48" t="s">
        <v>579</v>
      </c>
      <c r="Q117" s="99">
        <v>2</v>
      </c>
      <c r="R117" s="99"/>
      <c r="S117" s="99">
        <v>3</v>
      </c>
      <c r="T117" s="99"/>
      <c r="U117" s="87" t="str">
        <f>IF(Q117*S117&lt;=3,"BAJA",IF(AND(Q117*S117&gt;=4,Q117*S117&lt;=6),"MODERADA",IF(AND(Q117*S117&gt;=8,Q117*S117&lt;=12),"ALTA",IF(AND(Q117*S117&gt;=15),"EXTREMA"))))</f>
        <v>MODERADA</v>
      </c>
      <c r="V117" s="100"/>
      <c r="W117" s="96" t="s">
        <v>64</v>
      </c>
      <c r="X117" s="48" t="s">
        <v>580</v>
      </c>
      <c r="Y117" s="99" t="s">
        <v>569</v>
      </c>
      <c r="Z117" s="125">
        <v>44197</v>
      </c>
      <c r="AA117" s="125">
        <v>44561</v>
      </c>
      <c r="AB117" s="96" t="s">
        <v>581</v>
      </c>
    </row>
    <row r="118" spans="1:28" s="1" customFormat="1" ht="45" x14ac:dyDescent="0.2">
      <c r="A118" s="99"/>
      <c r="B118" s="99"/>
      <c r="C118" s="99"/>
      <c r="D118" s="99"/>
      <c r="E118" s="99"/>
      <c r="F118" s="99"/>
      <c r="G118" s="48" t="s">
        <v>582</v>
      </c>
      <c r="H118" s="48" t="s">
        <v>583</v>
      </c>
      <c r="I118" s="99"/>
      <c r="J118" s="99"/>
      <c r="K118" s="99"/>
      <c r="L118" s="99"/>
      <c r="M118" s="99"/>
      <c r="N118" s="99"/>
      <c r="O118" s="99"/>
      <c r="P118" s="48" t="s">
        <v>584</v>
      </c>
      <c r="Q118" s="99"/>
      <c r="R118" s="99"/>
      <c r="S118" s="99"/>
      <c r="T118" s="99"/>
      <c r="U118" s="89"/>
      <c r="V118" s="101"/>
      <c r="W118" s="98"/>
      <c r="X118" s="48" t="s">
        <v>585</v>
      </c>
      <c r="Y118" s="99"/>
      <c r="Z118" s="126"/>
      <c r="AA118" s="126"/>
      <c r="AB118" s="98"/>
    </row>
    <row r="119" spans="1:28" s="1" customFormat="1" ht="78" customHeight="1" x14ac:dyDescent="0.2">
      <c r="A119" s="48">
        <v>61</v>
      </c>
      <c r="B119" s="99"/>
      <c r="C119" s="99"/>
      <c r="D119" s="48" t="s">
        <v>586</v>
      </c>
      <c r="E119" s="48" t="s">
        <v>587</v>
      </c>
      <c r="F119" s="48" t="s">
        <v>588</v>
      </c>
      <c r="G119" s="48" t="s">
        <v>589</v>
      </c>
      <c r="H119" s="48" t="s">
        <v>590</v>
      </c>
      <c r="I119" s="99">
        <v>3</v>
      </c>
      <c r="J119" s="99"/>
      <c r="K119" s="99">
        <v>4</v>
      </c>
      <c r="L119" s="99"/>
      <c r="M119" s="99"/>
      <c r="N119" s="76" t="str">
        <f>IF(I119*K119&lt;=3,"BAJA",IF(AND(I119*K119&gt;=4,I119*K119&lt;=6),"MODERADA",IF(AND(I119*K119&gt;=8,I119*K119&lt;=12),"ALTA",IF(AND(I119*K119&gt;=15),"EXTREMA"))))</f>
        <v>ALTA</v>
      </c>
      <c r="O119" s="77"/>
      <c r="P119" s="66" t="s">
        <v>591</v>
      </c>
      <c r="Q119" s="99">
        <v>2</v>
      </c>
      <c r="R119" s="99"/>
      <c r="S119" s="99">
        <v>3</v>
      </c>
      <c r="T119" s="99"/>
      <c r="U119" s="76" t="str">
        <f>IF(Q119*S119&lt;=3,"BAJA",IF(AND(Q119*S119&gt;=4,Q119*S119&lt;=6),"MODERADA",IF(AND(Q119*S119&gt;=8,Q119*S119&lt;=12),"ALTA",IF(AND(Q119*S119&gt;=15),"EXTREMA"))))</f>
        <v>MODERADA</v>
      </c>
      <c r="V119" s="77"/>
      <c r="W119" s="48" t="s">
        <v>90</v>
      </c>
      <c r="X119" s="48" t="s">
        <v>592</v>
      </c>
      <c r="Y119" s="48" t="s">
        <v>569</v>
      </c>
      <c r="Z119" s="68">
        <v>44197</v>
      </c>
      <c r="AA119" s="69">
        <v>44561</v>
      </c>
      <c r="AB119" s="48" t="s">
        <v>581</v>
      </c>
    </row>
    <row r="120" spans="1:28" ht="81.75" customHeight="1" x14ac:dyDescent="0.2">
      <c r="A120" s="48">
        <v>62</v>
      </c>
      <c r="B120" s="99"/>
      <c r="C120" s="99"/>
      <c r="D120" s="66" t="s">
        <v>593</v>
      </c>
      <c r="E120" s="48" t="s">
        <v>587</v>
      </c>
      <c r="F120" s="48" t="s">
        <v>594</v>
      </c>
      <c r="G120" s="48" t="s">
        <v>595</v>
      </c>
      <c r="H120" s="48" t="s">
        <v>596</v>
      </c>
      <c r="I120" s="99">
        <v>3</v>
      </c>
      <c r="J120" s="99"/>
      <c r="K120" s="99">
        <v>4</v>
      </c>
      <c r="L120" s="99"/>
      <c r="M120" s="99"/>
      <c r="N120" s="76" t="str">
        <f>IF(I120*K120&lt;=3,"BAJA",IF(AND(I120*K120&gt;=4,I120*K120&lt;=6),"MODERADA",IF(AND(I120*K120&gt;=8,I120*K120&lt;=12),"ALTA",IF(AND(I120*K120&gt;=15),"EXTREMA"))))</f>
        <v>ALTA</v>
      </c>
      <c r="O120" s="77"/>
      <c r="P120" s="66" t="s">
        <v>597</v>
      </c>
      <c r="Q120" s="99">
        <v>2</v>
      </c>
      <c r="R120" s="99"/>
      <c r="S120" s="99">
        <v>3</v>
      </c>
      <c r="T120" s="99"/>
      <c r="U120" s="76" t="str">
        <f>IF(Q120*S120&lt;=3,"BAJA",IF(AND(Q120*S120&gt;=4,Q120*S120&lt;=6),"MODERADA",IF(AND(Q120*S120&gt;=8,Q120*S120&lt;=12),"ALTA",IF(AND(Q120*S120&gt;=15),"EXTREMA"))))</f>
        <v>MODERADA</v>
      </c>
      <c r="V120" s="77"/>
      <c r="W120" s="48" t="s">
        <v>90</v>
      </c>
      <c r="X120" s="66" t="s">
        <v>598</v>
      </c>
      <c r="Y120" s="48" t="s">
        <v>569</v>
      </c>
      <c r="Z120" s="68">
        <v>44197</v>
      </c>
      <c r="AA120" s="69">
        <v>44561</v>
      </c>
      <c r="AB120" s="48" t="s">
        <v>599</v>
      </c>
    </row>
    <row r="121" spans="1:28" ht="72" customHeight="1" x14ac:dyDescent="0.2">
      <c r="A121" s="48">
        <v>63</v>
      </c>
      <c r="B121" s="99"/>
      <c r="C121" s="99"/>
      <c r="D121" s="48" t="s">
        <v>600</v>
      </c>
      <c r="E121" s="48" t="s">
        <v>587</v>
      </c>
      <c r="F121" s="48" t="s">
        <v>601</v>
      </c>
      <c r="G121" s="48" t="s">
        <v>602</v>
      </c>
      <c r="H121" s="48" t="s">
        <v>603</v>
      </c>
      <c r="I121" s="99">
        <v>3</v>
      </c>
      <c r="J121" s="99"/>
      <c r="K121" s="99">
        <v>4</v>
      </c>
      <c r="L121" s="99"/>
      <c r="M121" s="99"/>
      <c r="N121" s="76" t="str">
        <f>IF(I121*K121&lt;=3,"BAJA",IF(AND(I121*K121&gt;=4,I121*K121&lt;=6),"MODERADA",IF(AND(I121*K121&gt;=8,I121*K121&lt;=12),"ALTA",IF(AND(I121*K121&gt;=15),"EXTREMA"))))</f>
        <v>ALTA</v>
      </c>
      <c r="O121" s="77"/>
      <c r="P121" s="66" t="s">
        <v>604</v>
      </c>
      <c r="Q121" s="99">
        <v>2</v>
      </c>
      <c r="R121" s="99"/>
      <c r="S121" s="99">
        <v>3</v>
      </c>
      <c r="T121" s="99"/>
      <c r="U121" s="76" t="str">
        <f>IF(Q121*S121&lt;=3,"BAJA",IF(AND(Q121*S121&gt;=4,Q121*S121&lt;=6),"MODERADA",IF(AND(Q121*S121&gt;=8,Q121*S121&lt;=12),"ALTA",IF(AND(Q121*S121&gt;=15),"EXTREMA"))))</f>
        <v>MODERADA</v>
      </c>
      <c r="V121" s="77"/>
      <c r="W121" s="48" t="s">
        <v>43</v>
      </c>
      <c r="X121" s="48" t="s">
        <v>605</v>
      </c>
      <c r="Y121" s="48" t="s">
        <v>569</v>
      </c>
      <c r="Z121" s="68">
        <v>44197</v>
      </c>
      <c r="AA121" s="69">
        <v>44561</v>
      </c>
      <c r="AB121" s="48" t="s">
        <v>599</v>
      </c>
    </row>
    <row r="122" spans="1:28" ht="67.5" customHeight="1" x14ac:dyDescent="0.2">
      <c r="A122" s="48">
        <v>64</v>
      </c>
      <c r="B122" s="99"/>
      <c r="C122" s="99"/>
      <c r="D122" s="48" t="s">
        <v>606</v>
      </c>
      <c r="E122" s="48" t="s">
        <v>587</v>
      </c>
      <c r="F122" s="48" t="s">
        <v>607</v>
      </c>
      <c r="G122" s="48" t="s">
        <v>608</v>
      </c>
      <c r="H122" s="48" t="s">
        <v>609</v>
      </c>
      <c r="I122" s="99">
        <v>3</v>
      </c>
      <c r="J122" s="99"/>
      <c r="K122" s="99">
        <v>4</v>
      </c>
      <c r="L122" s="99"/>
      <c r="M122" s="99"/>
      <c r="N122" s="76" t="str">
        <f>IF(I122*K122&lt;=3,"BAJA",IF(AND(I122*K122&gt;=4,I122*K122&lt;=6),"MODERADA",IF(AND(I122*K122&gt;=8,I122*K122&lt;=12),"ALTA",IF(AND(I122*K122&gt;=15),"EXTREMA"))))</f>
        <v>ALTA</v>
      </c>
      <c r="O122" s="77"/>
      <c r="P122" s="66" t="s">
        <v>610</v>
      </c>
      <c r="Q122" s="99">
        <v>2</v>
      </c>
      <c r="R122" s="99"/>
      <c r="S122" s="99">
        <v>3</v>
      </c>
      <c r="T122" s="99"/>
      <c r="U122" s="76" t="str">
        <f>IF(Q122*S122&lt;=3,"BAJA",IF(AND(Q122*S122&gt;=4,Q122*S122&lt;=6),"MODERADA",IF(AND(Q122*S122&gt;=8,Q122*S122&lt;=12),"ALTA",IF(AND(Q122*S122&gt;=15),"EXTREMA"))))</f>
        <v>MODERADA</v>
      </c>
      <c r="V122" s="77"/>
      <c r="W122" s="48" t="s">
        <v>43</v>
      </c>
      <c r="X122" s="51" t="s">
        <v>611</v>
      </c>
      <c r="Y122" s="48" t="s">
        <v>569</v>
      </c>
      <c r="Z122" s="68">
        <v>44197</v>
      </c>
      <c r="AA122" s="69">
        <v>44561</v>
      </c>
      <c r="AB122" s="48" t="s">
        <v>599</v>
      </c>
    </row>
    <row r="123" spans="1:28" ht="45" customHeight="1" x14ac:dyDescent="0.2">
      <c r="A123" s="99">
        <v>65</v>
      </c>
      <c r="B123" s="99" t="s">
        <v>612</v>
      </c>
      <c r="C123" s="99" t="s">
        <v>429</v>
      </c>
      <c r="D123" s="99" t="s">
        <v>613</v>
      </c>
      <c r="E123" s="99" t="s">
        <v>59</v>
      </c>
      <c r="F123" s="99" t="s">
        <v>614</v>
      </c>
      <c r="G123" s="48" t="s">
        <v>615</v>
      </c>
      <c r="H123" s="48" t="s">
        <v>616</v>
      </c>
      <c r="I123" s="99">
        <v>3</v>
      </c>
      <c r="J123" s="99"/>
      <c r="K123" s="99">
        <v>4</v>
      </c>
      <c r="L123" s="99"/>
      <c r="M123" s="99"/>
      <c r="N123" s="99" t="str">
        <f>IF(I123*K123&lt;=3,"BAJA",IF(AND(I123*K123&gt;=4,I123*K123&lt;=6),"MODERADA",IF(AND(I123*K123&gt;=8,I123*K123&lt;=12),"ALTA",IF(AND(I123*K123&gt;=15),"EXTREMA"))))</f>
        <v>ALTA</v>
      </c>
      <c r="O123" s="99"/>
      <c r="P123" s="48" t="s">
        <v>617</v>
      </c>
      <c r="Q123" s="99">
        <v>2</v>
      </c>
      <c r="R123" s="99"/>
      <c r="S123" s="99">
        <v>3</v>
      </c>
      <c r="T123" s="99"/>
      <c r="U123" s="87" t="str">
        <f>IF(Q123*S123&lt;=3,"BAJA",IF(AND(Q123*S123&gt;=4,Q123*S123&lt;=6),"MODERADA",IF(AND(Q123*S123&gt;=8,Q123*S123&lt;=12),"ALTA",IF(AND(Q123*S123&gt;=15),"EXTREMA"))))</f>
        <v>MODERADA</v>
      </c>
      <c r="V123" s="100"/>
      <c r="W123" s="96" t="s">
        <v>64</v>
      </c>
      <c r="X123" s="48" t="s">
        <v>618</v>
      </c>
      <c r="Y123" s="136" t="s">
        <v>619</v>
      </c>
      <c r="Z123" s="125">
        <v>44197</v>
      </c>
      <c r="AA123" s="125">
        <v>44561</v>
      </c>
      <c r="AB123" s="96" t="s">
        <v>620</v>
      </c>
    </row>
    <row r="124" spans="1:28" ht="56.25" x14ac:dyDescent="0.2">
      <c r="A124" s="99"/>
      <c r="B124" s="99"/>
      <c r="C124" s="99"/>
      <c r="D124" s="99"/>
      <c r="E124" s="99"/>
      <c r="F124" s="99"/>
      <c r="G124" s="48" t="s">
        <v>621</v>
      </c>
      <c r="H124" s="48" t="s">
        <v>616</v>
      </c>
      <c r="I124" s="99"/>
      <c r="J124" s="99"/>
      <c r="K124" s="99"/>
      <c r="L124" s="99"/>
      <c r="M124" s="99"/>
      <c r="N124" s="99"/>
      <c r="O124" s="99"/>
      <c r="P124" s="66" t="s">
        <v>622</v>
      </c>
      <c r="Q124" s="99"/>
      <c r="R124" s="99"/>
      <c r="S124" s="99"/>
      <c r="T124" s="99"/>
      <c r="U124" s="89"/>
      <c r="V124" s="101"/>
      <c r="W124" s="98"/>
      <c r="X124" s="48" t="s">
        <v>623</v>
      </c>
      <c r="Y124" s="99"/>
      <c r="Z124" s="127"/>
      <c r="AA124" s="127"/>
      <c r="AB124" s="98"/>
    </row>
    <row r="125" spans="1:28" ht="101.25" x14ac:dyDescent="0.2">
      <c r="A125" s="48"/>
      <c r="B125" s="99"/>
      <c r="C125" s="99"/>
      <c r="D125" s="72" t="s">
        <v>828</v>
      </c>
      <c r="E125" s="72" t="s">
        <v>587</v>
      </c>
      <c r="F125" s="72" t="s">
        <v>829</v>
      </c>
      <c r="G125" s="48" t="s">
        <v>830</v>
      </c>
      <c r="H125" s="48" t="s">
        <v>616</v>
      </c>
      <c r="I125" s="76">
        <v>4</v>
      </c>
      <c r="J125" s="77"/>
      <c r="K125" s="76">
        <v>4</v>
      </c>
      <c r="L125" s="78"/>
      <c r="M125" s="77"/>
      <c r="N125" s="76" t="str">
        <f>IF(I125*K125&lt;=3,"BAJA",IF(AND(I125*K125&gt;=4,I125*K125&lt;=6),"MODERADA",IF(AND(I125*K125&gt;=8,I125*K125&lt;=12),"ALTA",IF(AND(I125*K125&gt;=15),"EXTREMA"))))</f>
        <v>EXTREMA</v>
      </c>
      <c r="O125" s="77"/>
      <c r="P125" s="66" t="s">
        <v>832</v>
      </c>
      <c r="Q125" s="76">
        <v>3</v>
      </c>
      <c r="R125" s="77"/>
      <c r="S125" s="76">
        <v>4</v>
      </c>
      <c r="T125" s="77"/>
      <c r="U125" s="76" t="str">
        <f>IF(Q125*S125&lt;=3,"BAJA",IF(AND(Q125*S125&gt;=4,Q125*S125&lt;=6),"MODERADA",IF(AND(Q125*S125&gt;=8,Q125*S125&lt;=12),"ALTA",IF(AND(Q125*S125&gt;=15),"EXTREMA"))))</f>
        <v>ALTA</v>
      </c>
      <c r="V125" s="77"/>
      <c r="W125" s="58" t="s">
        <v>64</v>
      </c>
      <c r="X125" s="48" t="s">
        <v>833</v>
      </c>
      <c r="Y125" s="48" t="s">
        <v>66</v>
      </c>
      <c r="Z125" s="68">
        <v>44197</v>
      </c>
      <c r="AA125" s="68">
        <v>44561</v>
      </c>
      <c r="AB125" s="58" t="s">
        <v>835</v>
      </c>
    </row>
    <row r="126" spans="1:28" ht="101.25" x14ac:dyDescent="0.2">
      <c r="A126" s="48"/>
      <c r="B126" s="99"/>
      <c r="C126" s="99"/>
      <c r="D126" s="72" t="s">
        <v>828</v>
      </c>
      <c r="E126" s="72" t="s">
        <v>587</v>
      </c>
      <c r="F126" s="72" t="s">
        <v>829</v>
      </c>
      <c r="G126" s="48" t="s">
        <v>831</v>
      </c>
      <c r="H126" s="48" t="s">
        <v>616</v>
      </c>
      <c r="I126" s="76">
        <v>3</v>
      </c>
      <c r="J126" s="77"/>
      <c r="K126" s="76">
        <v>4</v>
      </c>
      <c r="L126" s="78"/>
      <c r="M126" s="77"/>
      <c r="N126" s="76" t="str">
        <f>IF(I126*K126&lt;=3,"BAJA",IF(AND(I126*K126&gt;=4,I126*K126&lt;=6),"MODERADA",IF(AND(I126*K126&gt;=8,I126*K126&lt;=12),"ALTA",IF(AND(I126*K126&gt;=15),"EXTREMA"))))</f>
        <v>ALTA</v>
      </c>
      <c r="O126" s="77"/>
      <c r="P126" s="66" t="s">
        <v>832</v>
      </c>
      <c r="Q126" s="76">
        <v>2</v>
      </c>
      <c r="R126" s="77"/>
      <c r="S126" s="76">
        <v>4</v>
      </c>
      <c r="T126" s="77"/>
      <c r="U126" s="76" t="str">
        <f>IF(Q126*S126&lt;=3,"BAJA",IF(AND(Q126*S126&gt;=4,Q126*S126&lt;=6),"MODERADA",IF(AND(Q126*S126&gt;=8,Q126*S126&lt;=12),"ALTA",IF(AND(Q126*S126&gt;=15),"EXTREMA"))))</f>
        <v>ALTA</v>
      </c>
      <c r="V126" s="77"/>
      <c r="W126" s="58" t="s">
        <v>64</v>
      </c>
      <c r="X126" s="48" t="s">
        <v>834</v>
      </c>
      <c r="Y126" s="48" t="s">
        <v>66</v>
      </c>
      <c r="Z126" s="68">
        <v>44197</v>
      </c>
      <c r="AA126" s="68">
        <v>44561</v>
      </c>
      <c r="AB126" s="58" t="s">
        <v>835</v>
      </c>
    </row>
    <row r="127" spans="1:28" ht="61.5" customHeight="1" x14ac:dyDescent="0.2">
      <c r="A127" s="48">
        <v>66</v>
      </c>
      <c r="B127" s="99"/>
      <c r="C127" s="99"/>
      <c r="D127" s="48" t="s">
        <v>624</v>
      </c>
      <c r="E127" s="48" t="s">
        <v>587</v>
      </c>
      <c r="F127" s="48" t="s">
        <v>614</v>
      </c>
      <c r="G127" s="48" t="s">
        <v>625</v>
      </c>
      <c r="H127" s="48" t="s">
        <v>616</v>
      </c>
      <c r="I127" s="99">
        <v>3</v>
      </c>
      <c r="J127" s="99"/>
      <c r="K127" s="99">
        <v>4</v>
      </c>
      <c r="L127" s="99"/>
      <c r="M127" s="99"/>
      <c r="N127" s="76" t="str">
        <f>IF(I127*K127&lt;=3,"BAJA",IF(AND(I127*K127&gt;=4,I127*K127&lt;=6),"MODERADA",IF(AND(I127*K127&gt;=8,I127*K127&lt;=12),"ALTA",IF(AND(I127*K127&gt;=15),"EXTREMA"))))</f>
        <v>ALTA</v>
      </c>
      <c r="O127" s="77"/>
      <c r="P127" s="66" t="s">
        <v>626</v>
      </c>
      <c r="Q127" s="99">
        <v>2</v>
      </c>
      <c r="R127" s="99"/>
      <c r="S127" s="99">
        <v>3</v>
      </c>
      <c r="T127" s="99"/>
      <c r="U127" s="76" t="str">
        <f>IF(Q127*S127&lt;=3,"BAJA",IF(AND(Q127*S127&gt;=4,Q127*S127&lt;=6),"MODERADA",IF(AND(Q127*S127&gt;=8,Q127*S127&lt;=12),"ALTA",IF(AND(Q127*S127&gt;=15),"EXTREMA"))))</f>
        <v>MODERADA</v>
      </c>
      <c r="V127" s="77"/>
      <c r="W127" s="48" t="s">
        <v>43</v>
      </c>
      <c r="X127" s="66" t="s">
        <v>627</v>
      </c>
      <c r="Y127" s="66" t="s">
        <v>628</v>
      </c>
      <c r="Z127" s="68">
        <v>44197</v>
      </c>
      <c r="AA127" s="69">
        <v>44561</v>
      </c>
      <c r="AB127" s="48" t="s">
        <v>620</v>
      </c>
    </row>
    <row r="128" spans="1:28" ht="59.25" customHeight="1" x14ac:dyDescent="0.2">
      <c r="A128" s="99">
        <v>67</v>
      </c>
      <c r="B128" s="99" t="s">
        <v>629</v>
      </c>
      <c r="C128" s="99" t="s">
        <v>429</v>
      </c>
      <c r="D128" s="99" t="s">
        <v>630</v>
      </c>
      <c r="E128" s="99" t="s">
        <v>59</v>
      </c>
      <c r="F128" s="99" t="s">
        <v>631</v>
      </c>
      <c r="G128" s="48" t="s">
        <v>632</v>
      </c>
      <c r="H128" s="48" t="s">
        <v>633</v>
      </c>
      <c r="I128" s="99">
        <v>3</v>
      </c>
      <c r="J128" s="99"/>
      <c r="K128" s="99">
        <v>4</v>
      </c>
      <c r="L128" s="99"/>
      <c r="M128" s="99"/>
      <c r="N128" s="99" t="str">
        <f>IF(I128*K128&lt;=3,"BAJA",IF(AND(I128*K128&gt;=4,I128*K128&lt;=6),"MODERADA",IF(AND(I128*K128&gt;=8,I128*K128&lt;=12),"ALTA",IF(AND(I128*K128&gt;=15),"EXTREMA"))))</f>
        <v>ALTA</v>
      </c>
      <c r="O128" s="99"/>
      <c r="P128" s="48" t="s">
        <v>634</v>
      </c>
      <c r="Q128" s="99">
        <v>2</v>
      </c>
      <c r="R128" s="99"/>
      <c r="S128" s="99">
        <v>3</v>
      </c>
      <c r="T128" s="99"/>
      <c r="U128" s="87" t="str">
        <f>IF(Q128*S128&lt;=3,"BAJA",IF(AND(Q128*S128&gt;=4,Q128*S128&lt;=6),"MODERADA",IF(AND(Q128*S128&gt;=8,Q128*S128&lt;=12),"ALTA",IF(AND(Q128*S128&gt;=15),"EXTREMA"))))</f>
        <v>MODERADA</v>
      </c>
      <c r="V128" s="100"/>
      <c r="W128" s="96" t="s">
        <v>64</v>
      </c>
      <c r="X128" s="48" t="s">
        <v>635</v>
      </c>
      <c r="Y128" s="96" t="s">
        <v>636</v>
      </c>
      <c r="Z128" s="93">
        <v>44197</v>
      </c>
      <c r="AA128" s="93">
        <v>44561</v>
      </c>
      <c r="AB128" s="96" t="s">
        <v>637</v>
      </c>
    </row>
    <row r="129" spans="1:28" ht="56.25" customHeight="1" x14ac:dyDescent="0.2">
      <c r="A129" s="99"/>
      <c r="B129" s="99"/>
      <c r="C129" s="99"/>
      <c r="D129" s="99"/>
      <c r="E129" s="99"/>
      <c r="F129" s="99"/>
      <c r="G129" s="48" t="s">
        <v>638</v>
      </c>
      <c r="H129" s="48" t="s">
        <v>639</v>
      </c>
      <c r="I129" s="99"/>
      <c r="J129" s="99"/>
      <c r="K129" s="99"/>
      <c r="L129" s="99"/>
      <c r="M129" s="99"/>
      <c r="N129" s="99"/>
      <c r="O129" s="99"/>
      <c r="P129" s="48" t="s">
        <v>640</v>
      </c>
      <c r="Q129" s="99"/>
      <c r="R129" s="99"/>
      <c r="S129" s="99"/>
      <c r="T129" s="99"/>
      <c r="U129" s="112"/>
      <c r="V129" s="113"/>
      <c r="W129" s="97"/>
      <c r="X129" s="48" t="s">
        <v>641</v>
      </c>
      <c r="Y129" s="98"/>
      <c r="Z129" s="93"/>
      <c r="AA129" s="93"/>
      <c r="AB129" s="97"/>
    </row>
    <row r="130" spans="1:28" ht="36" customHeight="1" x14ac:dyDescent="0.2">
      <c r="A130" s="99"/>
      <c r="B130" s="99"/>
      <c r="C130" s="99"/>
      <c r="D130" s="99"/>
      <c r="E130" s="99"/>
      <c r="F130" s="99"/>
      <c r="G130" s="48" t="s">
        <v>642</v>
      </c>
      <c r="H130" s="66" t="s">
        <v>643</v>
      </c>
      <c r="I130" s="99"/>
      <c r="J130" s="99"/>
      <c r="K130" s="99"/>
      <c r="L130" s="99"/>
      <c r="M130" s="99"/>
      <c r="N130" s="99"/>
      <c r="O130" s="99"/>
      <c r="P130" s="48" t="s">
        <v>644</v>
      </c>
      <c r="Q130" s="99"/>
      <c r="R130" s="99"/>
      <c r="S130" s="99"/>
      <c r="T130" s="99"/>
      <c r="U130" s="89"/>
      <c r="V130" s="101"/>
      <c r="W130" s="98"/>
      <c r="X130" s="48" t="s">
        <v>645</v>
      </c>
      <c r="Y130" s="73" t="s">
        <v>646</v>
      </c>
      <c r="Z130" s="93"/>
      <c r="AA130" s="93"/>
      <c r="AB130" s="98"/>
    </row>
    <row r="131" spans="1:28" ht="92.25" customHeight="1" x14ac:dyDescent="0.2">
      <c r="A131" s="99">
        <v>68</v>
      </c>
      <c r="B131" s="99"/>
      <c r="C131" s="99"/>
      <c r="D131" s="99" t="s">
        <v>647</v>
      </c>
      <c r="E131" s="99" t="s">
        <v>587</v>
      </c>
      <c r="F131" s="99" t="s">
        <v>648</v>
      </c>
      <c r="G131" s="48" t="s">
        <v>649</v>
      </c>
      <c r="H131" s="66" t="s">
        <v>650</v>
      </c>
      <c r="I131" s="99">
        <v>3</v>
      </c>
      <c r="J131" s="99"/>
      <c r="K131" s="99">
        <v>4</v>
      </c>
      <c r="L131" s="99"/>
      <c r="M131" s="99"/>
      <c r="N131" s="99" t="str">
        <f>IF(I131*K131&lt;=3,"BAJA",IF(AND(I131*K131&gt;=4,I131*K131&lt;=6),"MODERADA",IF(AND(I131*K131&gt;=8,I131*K131&lt;=12),"ALTA",IF(AND(I131*K131&gt;=15),"EXTREMA"))))</f>
        <v>ALTA</v>
      </c>
      <c r="O131" s="99"/>
      <c r="P131" s="66" t="s">
        <v>651</v>
      </c>
      <c r="Q131" s="99">
        <v>2</v>
      </c>
      <c r="R131" s="99"/>
      <c r="S131" s="99">
        <v>3</v>
      </c>
      <c r="T131" s="99"/>
      <c r="U131" s="87" t="str">
        <f>IF(Q131*S131&lt;=3,"BAJA",IF(AND(Q131*S131&gt;=4,Q131*S131&lt;=6),"MODERADA",IF(AND(Q131*S131&gt;=8,Q131*S131&lt;=12),"ALTA",IF(AND(Q131*S131&gt;=15),"EXTREMA"))))</f>
        <v>MODERADA</v>
      </c>
      <c r="V131" s="100"/>
      <c r="W131" s="96" t="s">
        <v>43</v>
      </c>
      <c r="X131" s="48" t="s">
        <v>652</v>
      </c>
      <c r="Y131" s="99" t="s">
        <v>636</v>
      </c>
      <c r="Z131" s="125">
        <v>44197</v>
      </c>
      <c r="AA131" s="125">
        <v>44561</v>
      </c>
      <c r="AB131" s="96" t="s">
        <v>637</v>
      </c>
    </row>
    <row r="132" spans="1:28" ht="112.5" x14ac:dyDescent="0.2">
      <c r="A132" s="99"/>
      <c r="B132" s="99"/>
      <c r="C132" s="99"/>
      <c r="D132" s="99"/>
      <c r="E132" s="99"/>
      <c r="F132" s="99"/>
      <c r="G132" s="48" t="s">
        <v>653</v>
      </c>
      <c r="H132" s="66" t="s">
        <v>650</v>
      </c>
      <c r="I132" s="99"/>
      <c r="J132" s="99"/>
      <c r="K132" s="99"/>
      <c r="L132" s="99"/>
      <c r="M132" s="99"/>
      <c r="N132" s="99"/>
      <c r="O132" s="99"/>
      <c r="P132" s="66" t="s">
        <v>654</v>
      </c>
      <c r="Q132" s="99"/>
      <c r="R132" s="99"/>
      <c r="S132" s="99"/>
      <c r="T132" s="99"/>
      <c r="U132" s="89"/>
      <c r="V132" s="101"/>
      <c r="W132" s="98"/>
      <c r="X132" s="66" t="s">
        <v>655</v>
      </c>
      <c r="Y132" s="99"/>
      <c r="Z132" s="126"/>
      <c r="AA132" s="126"/>
      <c r="AB132" s="98"/>
    </row>
    <row r="133" spans="1:28" ht="80.25" customHeight="1" x14ac:dyDescent="0.2">
      <c r="A133" s="48">
        <v>69</v>
      </c>
      <c r="B133" s="99" t="s">
        <v>656</v>
      </c>
      <c r="C133" s="99" t="s">
        <v>429</v>
      </c>
      <c r="D133" s="48" t="s">
        <v>657</v>
      </c>
      <c r="E133" s="48" t="s">
        <v>658</v>
      </c>
      <c r="F133" s="48" t="s">
        <v>659</v>
      </c>
      <c r="G133" s="48" t="s">
        <v>660</v>
      </c>
      <c r="H133" s="48" t="s">
        <v>661</v>
      </c>
      <c r="I133" s="99">
        <v>3</v>
      </c>
      <c r="J133" s="99"/>
      <c r="K133" s="99">
        <v>4</v>
      </c>
      <c r="L133" s="99"/>
      <c r="M133" s="99"/>
      <c r="N133" s="76" t="str">
        <f t="shared" ref="N133:N138" si="4">IF(I133*K133&lt;=3,"BAJA",IF(AND(I133*K133&gt;=4,I133*K133&lt;=6),"MODERADA",IF(AND(I133*K133&gt;=8,I133*K133&lt;=12),"ALTA",IF(AND(I133*K133&gt;=15),"EXTREMA"))))</f>
        <v>ALTA</v>
      </c>
      <c r="O133" s="77"/>
      <c r="P133" s="51" t="s">
        <v>662</v>
      </c>
      <c r="Q133" s="99">
        <v>2</v>
      </c>
      <c r="R133" s="99"/>
      <c r="S133" s="99">
        <v>3</v>
      </c>
      <c r="T133" s="99"/>
      <c r="U133" s="76" t="str">
        <f t="shared" ref="U133:U138" si="5">IF(Q133*S133&lt;=3,"BAJA",IF(AND(Q133*S133&gt;=4,Q133*S133&lt;=6),"MODERADA",IF(AND(Q133*S133&gt;=8,Q133*S133&lt;=12),"ALTA",IF(AND(Q133*S133&gt;=15),"EXTREMA"))))</f>
        <v>MODERADA</v>
      </c>
      <c r="V133" s="77"/>
      <c r="W133" s="48" t="s">
        <v>90</v>
      </c>
      <c r="X133" s="48" t="s">
        <v>663</v>
      </c>
      <c r="Y133" s="48" t="s">
        <v>664</v>
      </c>
      <c r="Z133" s="49">
        <v>44197</v>
      </c>
      <c r="AA133" s="49">
        <v>44561</v>
      </c>
      <c r="AB133" s="48" t="s">
        <v>46</v>
      </c>
    </row>
    <row r="134" spans="1:28" ht="66.75" customHeight="1" x14ac:dyDescent="0.2">
      <c r="A134" s="48">
        <v>70</v>
      </c>
      <c r="B134" s="99"/>
      <c r="C134" s="99"/>
      <c r="D134" s="48" t="s">
        <v>665</v>
      </c>
      <c r="E134" s="48" t="s">
        <v>59</v>
      </c>
      <c r="F134" s="48" t="s">
        <v>666</v>
      </c>
      <c r="G134" s="48" t="s">
        <v>667</v>
      </c>
      <c r="H134" s="48" t="s">
        <v>668</v>
      </c>
      <c r="I134" s="99">
        <v>3</v>
      </c>
      <c r="J134" s="99"/>
      <c r="K134" s="99">
        <v>4</v>
      </c>
      <c r="L134" s="99"/>
      <c r="M134" s="99"/>
      <c r="N134" s="76" t="str">
        <f t="shared" si="4"/>
        <v>ALTA</v>
      </c>
      <c r="O134" s="77"/>
      <c r="P134" s="51" t="s">
        <v>669</v>
      </c>
      <c r="Q134" s="99">
        <v>3</v>
      </c>
      <c r="R134" s="99"/>
      <c r="S134" s="99">
        <v>3</v>
      </c>
      <c r="T134" s="99"/>
      <c r="U134" s="76" t="str">
        <f t="shared" si="5"/>
        <v>ALTA</v>
      </c>
      <c r="V134" s="77"/>
      <c r="W134" s="48" t="s">
        <v>64</v>
      </c>
      <c r="X134" s="51" t="s">
        <v>670</v>
      </c>
      <c r="Y134" s="48" t="s">
        <v>671</v>
      </c>
      <c r="Z134" s="49">
        <v>44197</v>
      </c>
      <c r="AA134" s="49">
        <v>44561</v>
      </c>
      <c r="AB134" s="48" t="s">
        <v>46</v>
      </c>
    </row>
    <row r="135" spans="1:28" ht="72.75" customHeight="1" x14ac:dyDescent="0.2">
      <c r="A135" s="48">
        <v>71</v>
      </c>
      <c r="B135" s="99"/>
      <c r="C135" s="99"/>
      <c r="D135" s="48" t="s">
        <v>672</v>
      </c>
      <c r="E135" s="48" t="s">
        <v>193</v>
      </c>
      <c r="F135" s="48" t="s">
        <v>673</v>
      </c>
      <c r="G135" s="48" t="s">
        <v>674</v>
      </c>
      <c r="H135" s="48" t="s">
        <v>675</v>
      </c>
      <c r="I135" s="99">
        <v>3</v>
      </c>
      <c r="J135" s="99"/>
      <c r="K135" s="99">
        <v>4</v>
      </c>
      <c r="L135" s="99"/>
      <c r="M135" s="99"/>
      <c r="N135" s="76" t="str">
        <f t="shared" si="4"/>
        <v>ALTA</v>
      </c>
      <c r="O135" s="77"/>
      <c r="P135" s="51" t="s">
        <v>676</v>
      </c>
      <c r="Q135" s="99">
        <v>3</v>
      </c>
      <c r="R135" s="99"/>
      <c r="S135" s="99">
        <v>3</v>
      </c>
      <c r="T135" s="99"/>
      <c r="U135" s="76" t="str">
        <f t="shared" si="5"/>
        <v>ALTA</v>
      </c>
      <c r="V135" s="77"/>
      <c r="W135" s="48" t="s">
        <v>43</v>
      </c>
      <c r="X135" s="51" t="s">
        <v>677</v>
      </c>
      <c r="Y135" s="48" t="s">
        <v>678</v>
      </c>
      <c r="Z135" s="49">
        <v>44197</v>
      </c>
      <c r="AA135" s="49">
        <v>44561</v>
      </c>
      <c r="AB135" s="48" t="s">
        <v>46</v>
      </c>
    </row>
    <row r="136" spans="1:28" ht="146.25" x14ac:dyDescent="0.2">
      <c r="A136" s="48">
        <v>72</v>
      </c>
      <c r="B136" s="99" t="s">
        <v>679</v>
      </c>
      <c r="C136" s="99" t="s">
        <v>429</v>
      </c>
      <c r="D136" s="48" t="s">
        <v>680</v>
      </c>
      <c r="E136" s="48" t="s">
        <v>59</v>
      </c>
      <c r="F136" s="48" t="s">
        <v>681</v>
      </c>
      <c r="G136" s="48" t="s">
        <v>682</v>
      </c>
      <c r="H136" s="48" t="s">
        <v>683</v>
      </c>
      <c r="I136" s="99">
        <v>2</v>
      </c>
      <c r="J136" s="99"/>
      <c r="K136" s="99">
        <v>4</v>
      </c>
      <c r="L136" s="99"/>
      <c r="M136" s="99"/>
      <c r="N136" s="76" t="str">
        <f t="shared" si="4"/>
        <v>ALTA</v>
      </c>
      <c r="O136" s="77"/>
      <c r="P136" s="66" t="s">
        <v>684</v>
      </c>
      <c r="Q136" s="128">
        <v>1</v>
      </c>
      <c r="R136" s="129"/>
      <c r="S136" s="99">
        <v>3</v>
      </c>
      <c r="T136" s="99"/>
      <c r="U136" s="76" t="str">
        <f t="shared" si="5"/>
        <v>BAJA</v>
      </c>
      <c r="V136" s="77"/>
      <c r="W136" s="48" t="s">
        <v>64</v>
      </c>
      <c r="X136" s="48" t="s">
        <v>685</v>
      </c>
      <c r="Y136" s="48" t="s">
        <v>686</v>
      </c>
      <c r="Z136" s="68">
        <v>44197</v>
      </c>
      <c r="AA136" s="69">
        <v>44561</v>
      </c>
      <c r="AB136" s="48" t="s">
        <v>46</v>
      </c>
    </row>
    <row r="137" spans="1:28" ht="112.5" x14ac:dyDescent="0.2">
      <c r="A137" s="48">
        <v>73</v>
      </c>
      <c r="B137" s="99"/>
      <c r="C137" s="99"/>
      <c r="D137" s="48" t="s">
        <v>687</v>
      </c>
      <c r="E137" s="48" t="s">
        <v>80</v>
      </c>
      <c r="F137" s="48" t="s">
        <v>444</v>
      </c>
      <c r="G137" s="48" t="s">
        <v>688</v>
      </c>
      <c r="H137" s="48" t="s">
        <v>465</v>
      </c>
      <c r="I137" s="99">
        <v>3</v>
      </c>
      <c r="J137" s="99"/>
      <c r="K137" s="99">
        <v>4</v>
      </c>
      <c r="L137" s="99"/>
      <c r="M137" s="99"/>
      <c r="N137" s="76" t="str">
        <f t="shared" si="4"/>
        <v>ALTA</v>
      </c>
      <c r="O137" s="77"/>
      <c r="P137" s="71" t="s">
        <v>689</v>
      </c>
      <c r="Q137" s="128">
        <v>1</v>
      </c>
      <c r="R137" s="129"/>
      <c r="S137" s="99">
        <v>3</v>
      </c>
      <c r="T137" s="99"/>
      <c r="U137" s="76" t="str">
        <f t="shared" si="5"/>
        <v>BAJA</v>
      </c>
      <c r="V137" s="77"/>
      <c r="W137" s="48" t="s">
        <v>43</v>
      </c>
      <c r="X137" s="48" t="s">
        <v>690</v>
      </c>
      <c r="Y137" s="48" t="s">
        <v>66</v>
      </c>
      <c r="Z137" s="68">
        <v>44197</v>
      </c>
      <c r="AA137" s="69">
        <v>44561</v>
      </c>
      <c r="AB137" s="66" t="s">
        <v>691</v>
      </c>
    </row>
    <row r="138" spans="1:28" ht="90" customHeight="1" x14ac:dyDescent="0.2">
      <c r="A138" s="99">
        <v>74</v>
      </c>
      <c r="B138" s="99"/>
      <c r="C138" s="99"/>
      <c r="D138" s="99" t="s">
        <v>692</v>
      </c>
      <c r="E138" s="99" t="s">
        <v>80</v>
      </c>
      <c r="F138" s="99" t="s">
        <v>444</v>
      </c>
      <c r="G138" s="48" t="s">
        <v>693</v>
      </c>
      <c r="H138" s="48" t="s">
        <v>694</v>
      </c>
      <c r="I138" s="99">
        <v>3</v>
      </c>
      <c r="J138" s="99"/>
      <c r="K138" s="99">
        <v>4</v>
      </c>
      <c r="L138" s="99"/>
      <c r="M138" s="99"/>
      <c r="N138" s="99" t="str">
        <f t="shared" si="4"/>
        <v>ALTA</v>
      </c>
      <c r="O138" s="99"/>
      <c r="P138" s="66" t="s">
        <v>695</v>
      </c>
      <c r="Q138" s="99">
        <v>1</v>
      </c>
      <c r="R138" s="99"/>
      <c r="S138" s="99">
        <v>3</v>
      </c>
      <c r="T138" s="99"/>
      <c r="U138" s="87" t="str">
        <f t="shared" si="5"/>
        <v>BAJA</v>
      </c>
      <c r="V138" s="100"/>
      <c r="W138" s="96" t="s">
        <v>43</v>
      </c>
      <c r="X138" s="48" t="s">
        <v>696</v>
      </c>
      <c r="Y138" s="99" t="s">
        <v>66</v>
      </c>
      <c r="Z138" s="93">
        <v>44197</v>
      </c>
      <c r="AA138" s="93">
        <v>44561</v>
      </c>
      <c r="AB138" s="134" t="s">
        <v>691</v>
      </c>
    </row>
    <row r="139" spans="1:28" ht="56.25" x14ac:dyDescent="0.2">
      <c r="A139" s="99"/>
      <c r="B139" s="99"/>
      <c r="C139" s="99"/>
      <c r="D139" s="99"/>
      <c r="E139" s="99"/>
      <c r="F139" s="99"/>
      <c r="G139" s="48" t="s">
        <v>697</v>
      </c>
      <c r="H139" s="48" t="s">
        <v>465</v>
      </c>
      <c r="I139" s="99"/>
      <c r="J139" s="99"/>
      <c r="K139" s="99"/>
      <c r="L139" s="99"/>
      <c r="M139" s="99"/>
      <c r="N139" s="99"/>
      <c r="O139" s="99"/>
      <c r="P139" s="48" t="s">
        <v>698</v>
      </c>
      <c r="Q139" s="99"/>
      <c r="R139" s="99"/>
      <c r="S139" s="99"/>
      <c r="T139" s="99"/>
      <c r="U139" s="89"/>
      <c r="V139" s="101"/>
      <c r="W139" s="98"/>
      <c r="X139" s="48" t="s">
        <v>699</v>
      </c>
      <c r="Y139" s="99"/>
      <c r="Z139" s="93"/>
      <c r="AA139" s="93"/>
      <c r="AB139" s="126"/>
    </row>
    <row r="140" spans="1:28" ht="45" x14ac:dyDescent="0.2">
      <c r="A140" s="99">
        <v>75</v>
      </c>
      <c r="B140" s="99"/>
      <c r="C140" s="99"/>
      <c r="D140" s="99" t="s">
        <v>700</v>
      </c>
      <c r="E140" s="99" t="s">
        <v>36</v>
      </c>
      <c r="F140" s="99" t="s">
        <v>681</v>
      </c>
      <c r="G140" s="48" t="s">
        <v>701</v>
      </c>
      <c r="H140" s="48" t="s">
        <v>702</v>
      </c>
      <c r="I140" s="99">
        <v>3</v>
      </c>
      <c r="J140" s="99"/>
      <c r="K140" s="99">
        <v>4</v>
      </c>
      <c r="L140" s="99"/>
      <c r="M140" s="99"/>
      <c r="N140" s="99" t="str">
        <f>IF(I140*K140&lt;=3,"BAJA",IF(AND(I140*K140&gt;=4,I140*K140&lt;=6),"MODERADA",IF(AND(I140*K140&gt;=8,I140*K140&lt;=12),"ALTA",IF(AND(I140*K140&gt;=15),"EXTREMA"))))</f>
        <v>ALTA</v>
      </c>
      <c r="O140" s="99"/>
      <c r="P140" s="48" t="s">
        <v>703</v>
      </c>
      <c r="Q140" s="130">
        <v>1</v>
      </c>
      <c r="R140" s="131"/>
      <c r="S140" s="99">
        <v>3</v>
      </c>
      <c r="T140" s="99"/>
      <c r="U140" s="87" t="str">
        <f>IF(Q140*S140&lt;=3,"BAJA",IF(AND(Q140*S140&gt;=4,Q140*S140&lt;=6),"MODERADA",IF(AND(Q140*S140&gt;=8,Q140*S140&lt;=12),"ALTA",IF(AND(Q140*S140&gt;=15),"EXTREMA"))))</f>
        <v>BAJA</v>
      </c>
      <c r="V140" s="100"/>
      <c r="W140" s="96" t="s">
        <v>43</v>
      </c>
      <c r="X140" s="48" t="s">
        <v>704</v>
      </c>
      <c r="Y140" s="99" t="s">
        <v>705</v>
      </c>
      <c r="Z140" s="93">
        <v>44197</v>
      </c>
      <c r="AA140" s="93">
        <v>44561</v>
      </c>
      <c r="AB140" s="96" t="s">
        <v>46</v>
      </c>
    </row>
    <row r="141" spans="1:28" ht="45" x14ac:dyDescent="0.2">
      <c r="A141" s="99"/>
      <c r="B141" s="99"/>
      <c r="C141" s="99"/>
      <c r="D141" s="99"/>
      <c r="E141" s="99"/>
      <c r="F141" s="99"/>
      <c r="G141" s="48" t="s">
        <v>706</v>
      </c>
      <c r="H141" s="48" t="s">
        <v>707</v>
      </c>
      <c r="I141" s="99"/>
      <c r="J141" s="99"/>
      <c r="K141" s="99"/>
      <c r="L141" s="99"/>
      <c r="M141" s="99"/>
      <c r="N141" s="99"/>
      <c r="O141" s="99"/>
      <c r="P141" s="48" t="s">
        <v>708</v>
      </c>
      <c r="Q141" s="132"/>
      <c r="R141" s="133"/>
      <c r="S141" s="99"/>
      <c r="T141" s="99"/>
      <c r="U141" s="89"/>
      <c r="V141" s="101"/>
      <c r="W141" s="98"/>
      <c r="X141" s="48" t="s">
        <v>709</v>
      </c>
      <c r="Y141" s="99"/>
      <c r="Z141" s="93"/>
      <c r="AA141" s="93"/>
      <c r="AB141" s="98"/>
    </row>
    <row r="142" spans="1:28" ht="67.5" x14ac:dyDescent="0.2">
      <c r="A142" s="48">
        <v>76</v>
      </c>
      <c r="B142" s="99"/>
      <c r="C142" s="99"/>
      <c r="D142" s="48" t="s">
        <v>710</v>
      </c>
      <c r="E142" s="48" t="s">
        <v>587</v>
      </c>
      <c r="F142" s="48" t="s">
        <v>711</v>
      </c>
      <c r="G142" s="48" t="s">
        <v>712</v>
      </c>
      <c r="H142" s="48" t="s">
        <v>713</v>
      </c>
      <c r="I142" s="99">
        <v>3</v>
      </c>
      <c r="J142" s="99"/>
      <c r="K142" s="99">
        <v>4</v>
      </c>
      <c r="L142" s="99"/>
      <c r="M142" s="99"/>
      <c r="N142" s="76" t="str">
        <f>IF(I142*K142&lt;=3,"BAJA",IF(AND(I142*K142&gt;=4,I142*K142&lt;=6),"MODERADA",IF(AND(I142*K142&gt;=8,I142*K142&lt;=12),"ALTA",IF(AND(I142*K142&gt;=15),"EXTREMA"))))</f>
        <v>ALTA</v>
      </c>
      <c r="O142" s="77"/>
      <c r="P142" s="48" t="s">
        <v>714</v>
      </c>
      <c r="Q142" s="99">
        <v>1</v>
      </c>
      <c r="R142" s="99"/>
      <c r="S142" s="99">
        <v>3</v>
      </c>
      <c r="T142" s="99"/>
      <c r="U142" s="76" t="str">
        <f>IF(Q142*S142&lt;=3,"BAJA",IF(AND(Q142*S142&gt;=4,Q142*S142&lt;=6),"MODERADA",IF(AND(Q142*S142&gt;=8,Q142*S142&lt;=12),"ALTA",IF(AND(Q142*S142&gt;=15),"EXTREMA"))))</f>
        <v>BAJA</v>
      </c>
      <c r="V142" s="77"/>
      <c r="W142" s="48" t="s">
        <v>64</v>
      </c>
      <c r="X142" s="66" t="s">
        <v>715</v>
      </c>
      <c r="Y142" s="48" t="s">
        <v>716</v>
      </c>
      <c r="Z142" s="68">
        <v>44197</v>
      </c>
      <c r="AA142" s="69">
        <v>44561</v>
      </c>
      <c r="AB142" s="66" t="s">
        <v>717</v>
      </c>
    </row>
    <row r="143" spans="1:28" ht="41.25" customHeight="1" x14ac:dyDescent="0.2">
      <c r="A143" s="99">
        <v>77</v>
      </c>
      <c r="B143" s="99"/>
      <c r="C143" s="99"/>
      <c r="D143" s="99" t="s">
        <v>718</v>
      </c>
      <c r="E143" s="99" t="s">
        <v>413</v>
      </c>
      <c r="F143" s="99" t="s">
        <v>719</v>
      </c>
      <c r="G143" s="48" t="s">
        <v>720</v>
      </c>
      <c r="H143" s="48" t="s">
        <v>721</v>
      </c>
      <c r="I143" s="99">
        <v>3</v>
      </c>
      <c r="J143" s="99"/>
      <c r="K143" s="99">
        <v>4</v>
      </c>
      <c r="L143" s="99"/>
      <c r="M143" s="99"/>
      <c r="N143" s="99" t="str">
        <f>IF(I143*K143&lt;=3,"BAJA",IF(AND(I143*K143&gt;=4,I143*K143&lt;=6),"MODERADA",IF(AND(I143*K143&gt;=8,I143*K143&lt;=12),"ALTA",IF(AND(I143*K143&gt;=15),"EXTREMA"))))</f>
        <v>ALTA</v>
      </c>
      <c r="O143" s="99"/>
      <c r="P143" s="66" t="s">
        <v>722</v>
      </c>
      <c r="Q143" s="99">
        <v>1</v>
      </c>
      <c r="R143" s="99"/>
      <c r="S143" s="99">
        <v>3</v>
      </c>
      <c r="T143" s="99"/>
      <c r="U143" s="87" t="str">
        <f>IF(Q143*S143&lt;=3,"BAJA",IF(AND(Q143*S143&gt;=4,Q143*S143&lt;=6),"MODERADA",IF(AND(Q143*S143&gt;=8,Q143*S143&lt;=12),"ALTA",IF(AND(Q143*S143&gt;=15),"EXTREMA"))))</f>
        <v>BAJA</v>
      </c>
      <c r="V143" s="100"/>
      <c r="W143" s="134" t="s">
        <v>64</v>
      </c>
      <c r="X143" s="48" t="s">
        <v>723</v>
      </c>
      <c r="Y143" s="134" t="s">
        <v>66</v>
      </c>
      <c r="Z143" s="93">
        <v>44197</v>
      </c>
      <c r="AA143" s="93">
        <v>44561</v>
      </c>
      <c r="AB143" s="134" t="s">
        <v>724</v>
      </c>
    </row>
    <row r="144" spans="1:28" ht="63.75" customHeight="1" x14ac:dyDescent="0.2">
      <c r="A144" s="99"/>
      <c r="B144" s="99"/>
      <c r="C144" s="99"/>
      <c r="D144" s="99"/>
      <c r="E144" s="99"/>
      <c r="F144" s="99"/>
      <c r="G144" s="48" t="s">
        <v>725</v>
      </c>
      <c r="H144" s="66" t="s">
        <v>726</v>
      </c>
      <c r="I144" s="99"/>
      <c r="J144" s="99"/>
      <c r="K144" s="99"/>
      <c r="L144" s="99"/>
      <c r="M144" s="99"/>
      <c r="N144" s="99"/>
      <c r="O144" s="99"/>
      <c r="P144" s="66" t="s">
        <v>727</v>
      </c>
      <c r="Q144" s="99"/>
      <c r="R144" s="99"/>
      <c r="S144" s="99"/>
      <c r="T144" s="99"/>
      <c r="U144" s="89"/>
      <c r="V144" s="101"/>
      <c r="W144" s="135"/>
      <c r="X144" s="48" t="s">
        <v>728</v>
      </c>
      <c r="Y144" s="126"/>
      <c r="Z144" s="93"/>
      <c r="AA144" s="93"/>
      <c r="AB144" s="135"/>
    </row>
    <row r="145" spans="1:28" ht="78.75" customHeight="1" x14ac:dyDescent="0.2">
      <c r="A145" s="48">
        <v>78</v>
      </c>
      <c r="B145" s="99"/>
      <c r="C145" s="99"/>
      <c r="D145" s="48" t="s">
        <v>729</v>
      </c>
      <c r="E145" s="48" t="s">
        <v>193</v>
      </c>
      <c r="F145" s="48" t="s">
        <v>730</v>
      </c>
      <c r="G145" s="48" t="s">
        <v>731</v>
      </c>
      <c r="H145" s="48" t="s">
        <v>732</v>
      </c>
      <c r="I145" s="99">
        <v>3</v>
      </c>
      <c r="J145" s="99"/>
      <c r="K145" s="99">
        <v>4</v>
      </c>
      <c r="L145" s="99"/>
      <c r="M145" s="99"/>
      <c r="N145" s="76" t="str">
        <f>IF(I145*K145&lt;=3,"BAJA",IF(AND(I145*K145&gt;=4,I145*K145&lt;=6),"MODERADA",IF(AND(I145*K145&gt;=8,I145*K145&lt;=12),"ALTA",IF(AND(I145*K145&gt;=15),"EXTREMA"))))</f>
        <v>ALTA</v>
      </c>
      <c r="O145" s="77"/>
      <c r="P145" s="48" t="s">
        <v>733</v>
      </c>
      <c r="Q145" s="99">
        <v>1</v>
      </c>
      <c r="R145" s="99"/>
      <c r="S145" s="99">
        <v>3</v>
      </c>
      <c r="T145" s="99"/>
      <c r="U145" s="76" t="str">
        <f>IF(Q145*S145&lt;=3,"BAJA",IF(AND(Q145*S145&gt;=4,Q145*S145&lt;=6),"MODERADA",IF(AND(Q145*S145&gt;=8,Q145*S145&lt;=12),"ALTA",IF(AND(Q145*S145&gt;=15),"EXTREMA"))))</f>
        <v>BAJA</v>
      </c>
      <c r="V145" s="77"/>
      <c r="W145" s="48" t="s">
        <v>43</v>
      </c>
      <c r="X145" s="48" t="s">
        <v>734</v>
      </c>
      <c r="Y145" s="48" t="s">
        <v>66</v>
      </c>
      <c r="Z145" s="68">
        <v>44197</v>
      </c>
      <c r="AA145" s="69">
        <v>44561</v>
      </c>
      <c r="AB145" s="74" t="s">
        <v>735</v>
      </c>
    </row>
    <row r="146" spans="1:28" ht="71.45" customHeight="1" x14ac:dyDescent="0.2">
      <c r="A146" s="48">
        <v>79</v>
      </c>
      <c r="B146" s="99"/>
      <c r="C146" s="99"/>
      <c r="D146" s="48" t="s">
        <v>736</v>
      </c>
      <c r="E146" s="48" t="s">
        <v>59</v>
      </c>
      <c r="F146" s="48" t="s">
        <v>737</v>
      </c>
      <c r="G146" s="48" t="s">
        <v>738</v>
      </c>
      <c r="H146" s="48" t="s">
        <v>739</v>
      </c>
      <c r="I146" s="99">
        <v>3</v>
      </c>
      <c r="J146" s="99"/>
      <c r="K146" s="99">
        <v>4</v>
      </c>
      <c r="L146" s="99"/>
      <c r="M146" s="99"/>
      <c r="N146" s="76" t="str">
        <f>IF(I146*K146&lt;=3,"BAJA",IF(AND(I146*K146&gt;=4,I146*K146&lt;=6),"MODERADA",IF(AND(I146*K146&gt;=8,I146*K146&lt;=12),"ALTA",IF(AND(I146*K146&gt;=15),"EXTREMA"))))</f>
        <v>ALTA</v>
      </c>
      <c r="O146" s="77"/>
      <c r="P146" s="48" t="s">
        <v>740</v>
      </c>
      <c r="Q146" s="99">
        <v>1</v>
      </c>
      <c r="R146" s="99"/>
      <c r="S146" s="99">
        <v>3</v>
      </c>
      <c r="T146" s="99"/>
      <c r="U146" s="76" t="str">
        <f>IF(Q146*S146&lt;=3,"BAJA",IF(AND(Q146*S146&gt;=4,Q146*S146&lt;=6),"MODERADA",IF(AND(Q146*S146&gt;=8,Q146*S146&lt;=12),"ALTA",IF(AND(Q146*S146&gt;=15),"EXTREMA"))))</f>
        <v>BAJA</v>
      </c>
      <c r="V146" s="77"/>
      <c r="W146" s="48" t="s">
        <v>64</v>
      </c>
      <c r="X146" s="66" t="s">
        <v>741</v>
      </c>
      <c r="Y146" s="48" t="s">
        <v>742</v>
      </c>
      <c r="Z146" s="68">
        <v>44197</v>
      </c>
      <c r="AA146" s="69">
        <v>44561</v>
      </c>
      <c r="AB146" s="48" t="s">
        <v>46</v>
      </c>
    </row>
    <row r="147" spans="1:28" ht="78.75" x14ac:dyDescent="0.2">
      <c r="A147" s="48">
        <v>80</v>
      </c>
      <c r="B147" s="99"/>
      <c r="C147" s="99"/>
      <c r="D147" s="66" t="s">
        <v>743</v>
      </c>
      <c r="E147" s="48" t="s">
        <v>413</v>
      </c>
      <c r="F147" s="48" t="s">
        <v>744</v>
      </c>
      <c r="G147" s="48" t="s">
        <v>745</v>
      </c>
      <c r="H147" s="48" t="s">
        <v>746</v>
      </c>
      <c r="I147" s="99">
        <v>3</v>
      </c>
      <c r="J147" s="99"/>
      <c r="K147" s="99">
        <v>4</v>
      </c>
      <c r="L147" s="99"/>
      <c r="M147" s="99"/>
      <c r="N147" s="76" t="str">
        <f>IF(I147*K147&lt;=3,"BAJA",IF(AND(I147*K147&gt;=4,I147*K147&lt;=6),"MODERADA",IF(AND(I147*K147&gt;=8,I147*K147&lt;=12),"ALTA",IF(AND(I147*K147&gt;=15),"EXTREMA"))))</f>
        <v>ALTA</v>
      </c>
      <c r="O147" s="77"/>
      <c r="P147" s="48" t="s">
        <v>747</v>
      </c>
      <c r="Q147" s="99">
        <v>1</v>
      </c>
      <c r="R147" s="99"/>
      <c r="S147" s="99">
        <v>3</v>
      </c>
      <c r="T147" s="99"/>
      <c r="U147" s="76" t="str">
        <f>IF(Q147*S147&lt;=3,"BAJA",IF(AND(Q147*S147&gt;=4,Q147*S147&lt;=6),"MODERADA",IF(AND(Q147*S147&gt;=8,Q147*S147&lt;=12),"ALTA",IF(AND(Q147*S147&gt;=15),"EXTREMA"))))</f>
        <v>BAJA</v>
      </c>
      <c r="V147" s="77"/>
      <c r="W147" s="48" t="s">
        <v>64</v>
      </c>
      <c r="X147" s="66" t="s">
        <v>748</v>
      </c>
      <c r="Y147" s="66" t="s">
        <v>66</v>
      </c>
      <c r="Z147" s="68">
        <v>44197</v>
      </c>
      <c r="AA147" s="69">
        <v>44561</v>
      </c>
      <c r="AB147" s="48" t="s">
        <v>46</v>
      </c>
    </row>
    <row r="148" spans="1:28" ht="48.75" customHeight="1" x14ac:dyDescent="0.2">
      <c r="A148" s="99">
        <v>81</v>
      </c>
      <c r="B148" s="99" t="s">
        <v>749</v>
      </c>
      <c r="C148" s="99" t="s">
        <v>34</v>
      </c>
      <c r="D148" s="99" t="s">
        <v>750</v>
      </c>
      <c r="E148" s="99" t="s">
        <v>59</v>
      </c>
      <c r="F148" s="99" t="s">
        <v>751</v>
      </c>
      <c r="G148" s="48" t="s">
        <v>752</v>
      </c>
      <c r="H148" s="48" t="s">
        <v>753</v>
      </c>
      <c r="I148" s="99">
        <v>3</v>
      </c>
      <c r="J148" s="99"/>
      <c r="K148" s="99">
        <v>4</v>
      </c>
      <c r="L148" s="99"/>
      <c r="M148" s="99"/>
      <c r="N148" s="99" t="str">
        <f>IF(I148*K148&lt;=3,"BAJA",IF(AND(I148*K148&gt;=4,I148*K148&lt;=6),"MODERADA",IF(AND(I148*K148&gt;=8,I148*K148&lt;=12),"ALTA",IF(AND(I148*K148&gt;=15),"EXTREMA"))))</f>
        <v>ALTA</v>
      </c>
      <c r="O148" s="99"/>
      <c r="P148" s="96" t="s">
        <v>754</v>
      </c>
      <c r="Q148" s="99">
        <v>1</v>
      </c>
      <c r="R148" s="99"/>
      <c r="S148" s="99">
        <v>2</v>
      </c>
      <c r="T148" s="99"/>
      <c r="U148" s="87" t="str">
        <f>IF(Q148*S148&lt;=3,"BAJA",IF(AND(Q148*S148&gt;=4,Q148*S148&lt;=6),"MODERADA",IF(AND(Q148*S148&gt;=8,Q148*S148&lt;=12),"ALTA",IF(AND(Q148*S148&gt;=15),"EXTREMA"))))</f>
        <v>BAJA</v>
      </c>
      <c r="V148" s="100"/>
      <c r="W148" s="96" t="s">
        <v>64</v>
      </c>
      <c r="X148" s="96" t="s">
        <v>755</v>
      </c>
      <c r="Y148" s="99" t="s">
        <v>756</v>
      </c>
      <c r="Z148" s="93">
        <v>44197</v>
      </c>
      <c r="AA148" s="93">
        <v>44561</v>
      </c>
      <c r="AB148" s="96" t="s">
        <v>757</v>
      </c>
    </row>
    <row r="149" spans="1:28" ht="56.25" x14ac:dyDescent="0.2">
      <c r="A149" s="99"/>
      <c r="B149" s="99"/>
      <c r="C149" s="99"/>
      <c r="D149" s="99"/>
      <c r="E149" s="99"/>
      <c r="F149" s="99"/>
      <c r="G149" s="48" t="s">
        <v>758</v>
      </c>
      <c r="H149" s="48" t="s">
        <v>402</v>
      </c>
      <c r="I149" s="99"/>
      <c r="J149" s="99"/>
      <c r="K149" s="99"/>
      <c r="L149" s="99"/>
      <c r="M149" s="99"/>
      <c r="N149" s="99"/>
      <c r="O149" s="99"/>
      <c r="P149" s="98"/>
      <c r="Q149" s="99"/>
      <c r="R149" s="99"/>
      <c r="S149" s="99"/>
      <c r="T149" s="99"/>
      <c r="U149" s="89"/>
      <c r="V149" s="101"/>
      <c r="W149" s="98"/>
      <c r="X149" s="98"/>
      <c r="Y149" s="99"/>
      <c r="Z149" s="93"/>
      <c r="AA149" s="93"/>
      <c r="AB149" s="98"/>
    </row>
    <row r="150" spans="1:28" ht="51.75" customHeight="1" x14ac:dyDescent="0.2">
      <c r="A150" s="99">
        <v>82</v>
      </c>
      <c r="B150" s="99"/>
      <c r="C150" s="99"/>
      <c r="D150" s="99" t="s">
        <v>759</v>
      </c>
      <c r="E150" s="99" t="s">
        <v>36</v>
      </c>
      <c r="F150" s="99" t="s">
        <v>751</v>
      </c>
      <c r="G150" s="48" t="s">
        <v>760</v>
      </c>
      <c r="H150" s="48" t="s">
        <v>761</v>
      </c>
      <c r="I150" s="99">
        <v>3</v>
      </c>
      <c r="J150" s="99"/>
      <c r="K150" s="99">
        <v>4</v>
      </c>
      <c r="L150" s="99"/>
      <c r="M150" s="99"/>
      <c r="N150" s="99" t="str">
        <f>IF(I150*K150&lt;=3,"BAJA",IF(AND(I150*K150&gt;=4,I150*K150&lt;=6),"MODERADA",IF(AND(I150*K150&gt;=8,I150*K150&lt;=12),"ALTA",IF(AND(I150*K150&gt;=15),"EXTREMA"))))</f>
        <v>ALTA</v>
      </c>
      <c r="O150" s="99"/>
      <c r="P150" s="96" t="s">
        <v>754</v>
      </c>
      <c r="Q150" s="99">
        <v>1</v>
      </c>
      <c r="R150" s="99"/>
      <c r="S150" s="99">
        <v>3</v>
      </c>
      <c r="T150" s="99"/>
      <c r="U150" s="87" t="str">
        <f>IF(Q150*S150&lt;=3,"BAJA",IF(AND(Q150*S150&gt;=4,Q150*S150&lt;=6),"MODERADA",IF(AND(Q150*S150&gt;=8,Q150*S150&lt;=12),"ALTA",IF(AND(Q150*S150&gt;=15),"EXTREMA"))))</f>
        <v>BAJA</v>
      </c>
      <c r="V150" s="100"/>
      <c r="W150" s="96" t="s">
        <v>64</v>
      </c>
      <c r="X150" s="96" t="s">
        <v>755</v>
      </c>
      <c r="Y150" s="99" t="s">
        <v>756</v>
      </c>
      <c r="Z150" s="93">
        <v>44197</v>
      </c>
      <c r="AA150" s="93">
        <v>44561</v>
      </c>
      <c r="AB150" s="96" t="s">
        <v>762</v>
      </c>
    </row>
    <row r="151" spans="1:28" ht="39.75" customHeight="1" x14ac:dyDescent="0.2">
      <c r="A151" s="99"/>
      <c r="B151" s="99"/>
      <c r="C151" s="99"/>
      <c r="D151" s="99"/>
      <c r="E151" s="99"/>
      <c r="F151" s="99"/>
      <c r="G151" s="48" t="s">
        <v>763</v>
      </c>
      <c r="H151" s="48" t="s">
        <v>764</v>
      </c>
      <c r="I151" s="99"/>
      <c r="J151" s="99"/>
      <c r="K151" s="99"/>
      <c r="L151" s="99"/>
      <c r="M151" s="99"/>
      <c r="N151" s="99"/>
      <c r="O151" s="99"/>
      <c r="P151" s="98"/>
      <c r="Q151" s="99"/>
      <c r="R151" s="99"/>
      <c r="S151" s="99"/>
      <c r="T151" s="99"/>
      <c r="U151" s="89"/>
      <c r="V151" s="101"/>
      <c r="W151" s="98"/>
      <c r="X151" s="98"/>
      <c r="Y151" s="99"/>
      <c r="Z151" s="93"/>
      <c r="AA151" s="93"/>
      <c r="AB151" s="98"/>
    </row>
    <row r="152" spans="1:28" ht="101.25" x14ac:dyDescent="0.2">
      <c r="A152" s="48">
        <v>83</v>
      </c>
      <c r="B152" s="99"/>
      <c r="C152" s="99"/>
      <c r="D152" s="48" t="s">
        <v>765</v>
      </c>
      <c r="E152" s="48" t="s">
        <v>587</v>
      </c>
      <c r="F152" s="48" t="s">
        <v>766</v>
      </c>
      <c r="G152" s="48" t="s">
        <v>767</v>
      </c>
      <c r="H152" s="48" t="s">
        <v>768</v>
      </c>
      <c r="I152" s="99">
        <v>3</v>
      </c>
      <c r="J152" s="99"/>
      <c r="K152" s="99">
        <v>4</v>
      </c>
      <c r="L152" s="99"/>
      <c r="M152" s="99"/>
      <c r="N152" s="76" t="str">
        <f>IF(I152*K152&lt;=3,"BAJA",IF(AND(I152*K152&gt;=4,I152*K152&lt;=6),"MODERADA",IF(AND(I152*K152&gt;=8,I152*K152&lt;=12),"ALTA",IF(AND(I152*K152&gt;=15),"EXTREMA"))))</f>
        <v>ALTA</v>
      </c>
      <c r="O152" s="77"/>
      <c r="P152" s="51" t="s">
        <v>769</v>
      </c>
      <c r="Q152" s="99">
        <v>1</v>
      </c>
      <c r="R152" s="99"/>
      <c r="S152" s="99">
        <v>3</v>
      </c>
      <c r="T152" s="99"/>
      <c r="U152" s="76" t="str">
        <f>IF(Q152*S152&lt;=3,"BAJA",IF(AND(Q152*S152&gt;=4,Q152*S152&lt;=6),"MODERADA",IF(AND(Q152*S152&gt;=8,Q152*S152&lt;=12),"ALTA",IF(AND(Q152*S152&gt;=15),"EXTREMA"))))</f>
        <v>BAJA</v>
      </c>
      <c r="V152" s="77"/>
      <c r="W152" s="48" t="s">
        <v>64</v>
      </c>
      <c r="X152" s="51" t="s">
        <v>769</v>
      </c>
      <c r="Y152" s="51" t="s">
        <v>770</v>
      </c>
      <c r="Z152" s="49">
        <v>44197</v>
      </c>
      <c r="AA152" s="49">
        <v>44561</v>
      </c>
      <c r="AB152" s="48" t="s">
        <v>771</v>
      </c>
    </row>
    <row r="153" spans="1:28" ht="150" customHeight="1" x14ac:dyDescent="0.2">
      <c r="A153" s="48">
        <v>84</v>
      </c>
      <c r="B153" s="99"/>
      <c r="C153" s="99"/>
      <c r="D153" s="48" t="s">
        <v>772</v>
      </c>
      <c r="E153" s="48" t="s">
        <v>36</v>
      </c>
      <c r="F153" s="48" t="s">
        <v>751</v>
      </c>
      <c r="G153" s="48" t="s">
        <v>773</v>
      </c>
      <c r="H153" s="48" t="s">
        <v>774</v>
      </c>
      <c r="I153" s="99">
        <v>3</v>
      </c>
      <c r="J153" s="99"/>
      <c r="K153" s="99">
        <v>4</v>
      </c>
      <c r="L153" s="99"/>
      <c r="M153" s="99"/>
      <c r="N153" s="76" t="str">
        <f>IF(I153*K153&lt;=3,"BAJA",IF(AND(I153*K153&gt;=4,I153*K153&lt;=6),"MODERADA",IF(AND(I153*K153&gt;=8,I153*K153&lt;=12),"ALTA",IF(AND(I153*K153&gt;=15),"EXTREMA"))))</f>
        <v>ALTA</v>
      </c>
      <c r="O153" s="77"/>
      <c r="P153" s="51" t="s">
        <v>775</v>
      </c>
      <c r="Q153" s="99">
        <v>2</v>
      </c>
      <c r="R153" s="99"/>
      <c r="S153" s="99">
        <v>2</v>
      </c>
      <c r="T153" s="99"/>
      <c r="U153" s="76" t="str">
        <f>IF(Q153*S153&lt;=3,"BAJA",IF(AND(Q153*S153&gt;=4,Q153*S153&lt;=6),"MODERADA",IF(AND(Q153*S153&gt;=8,Q153*S153&lt;=12),"ALTA",IF(AND(Q153*S153&gt;=15),"EXTREMA"))))</f>
        <v>MODERADA</v>
      </c>
      <c r="V153" s="77"/>
      <c r="W153" s="48" t="s">
        <v>64</v>
      </c>
      <c r="X153" s="48" t="s">
        <v>775</v>
      </c>
      <c r="Y153" s="51" t="s">
        <v>776</v>
      </c>
      <c r="Z153" s="49">
        <v>44197</v>
      </c>
      <c r="AA153" s="49">
        <v>44561</v>
      </c>
      <c r="AB153" s="48" t="s">
        <v>777</v>
      </c>
    </row>
  </sheetData>
  <sheetProtection algorithmName="SHA-512" hashValue="vRUoIWOFDgw3UXiRfVJncvhHABQ4SzbTwDaXwXRRCftkG5TwiXjHTViDx0mwlRS5wEvvo7fLmV3Vu1VTWywK1A==" saltValue="rRi5DXmbTOK3KqtUckx8Tg==" spinCount="100000" sheet="1" objects="1" scenarios="1"/>
  <mergeCells count="958">
    <mergeCell ref="W150:W151"/>
    <mergeCell ref="W148:W149"/>
    <mergeCell ref="AB58:AB60"/>
    <mergeCell ref="AB61:AB62"/>
    <mergeCell ref="AB63:AB64"/>
    <mergeCell ref="AB65:AB66"/>
    <mergeCell ref="AA3:AB3"/>
    <mergeCell ref="AA28:AA29"/>
    <mergeCell ref="AA26:AA27"/>
    <mergeCell ref="AA65:AA66"/>
    <mergeCell ref="AB43:AB45"/>
    <mergeCell ref="AA43:AA45"/>
    <mergeCell ref="AA30:AA31"/>
    <mergeCell ref="AA5:AA6"/>
    <mergeCell ref="AB5:AB6"/>
    <mergeCell ref="AB26:AB27"/>
    <mergeCell ref="AA48:AA49"/>
    <mergeCell ref="AA50:AA52"/>
    <mergeCell ref="AA61:AA62"/>
    <mergeCell ref="AB28:AB29"/>
    <mergeCell ref="AB30:AB31"/>
    <mergeCell ref="AB36:AB41"/>
    <mergeCell ref="AA58:AA60"/>
    <mergeCell ref="AA46:AA47"/>
    <mergeCell ref="A1:D3"/>
    <mergeCell ref="AB131:AB132"/>
    <mergeCell ref="AB46:AB47"/>
    <mergeCell ref="AB48:AB49"/>
    <mergeCell ref="AB50:AB52"/>
    <mergeCell ref="AB53:AB54"/>
    <mergeCell ref="A26:A27"/>
    <mergeCell ref="A19:A20"/>
    <mergeCell ref="W50:W52"/>
    <mergeCell ref="AA78:AA79"/>
    <mergeCell ref="AA83:AA84"/>
    <mergeCell ref="AA63:AA64"/>
    <mergeCell ref="AB7:AB9"/>
    <mergeCell ref="AB10:AB11"/>
    <mergeCell ref="AB19:AB20"/>
    <mergeCell ref="AA1:AB1"/>
    <mergeCell ref="AA2:AB2"/>
    <mergeCell ref="D30:D31"/>
    <mergeCell ref="AB67:AB68"/>
    <mergeCell ref="AB69:AB73"/>
    <mergeCell ref="AB78:AB79"/>
    <mergeCell ref="AB81:AB82"/>
    <mergeCell ref="S13:T14"/>
    <mergeCell ref="E1:Y1"/>
    <mergeCell ref="E2:Y2"/>
    <mergeCell ref="E3:Y3"/>
    <mergeCell ref="AA67:AA68"/>
    <mergeCell ref="AA69:AA73"/>
    <mergeCell ref="AA55:AA57"/>
    <mergeCell ref="Z58:Z60"/>
    <mergeCell ref="Y28:Y29"/>
    <mergeCell ref="Q50:R52"/>
    <mergeCell ref="S50:T52"/>
    <mergeCell ref="Q55:R57"/>
    <mergeCell ref="S55:T57"/>
    <mergeCell ref="Q46:R47"/>
    <mergeCell ref="S46:T47"/>
    <mergeCell ref="U46:V47"/>
    <mergeCell ref="Y30:Y31"/>
    <mergeCell ref="AA53:AA54"/>
    <mergeCell ref="F53:F54"/>
    <mergeCell ref="E30:E31"/>
    <mergeCell ref="W28:W29"/>
    <mergeCell ref="S32:T32"/>
    <mergeCell ref="U32:V32"/>
    <mergeCell ref="F30:F31"/>
    <mergeCell ref="I36:J41"/>
    <mergeCell ref="W36:W41"/>
    <mergeCell ref="Y115:Y116"/>
    <mergeCell ref="AB55:AB57"/>
    <mergeCell ref="AA115:AA116"/>
    <mergeCell ref="AA110:AA111"/>
    <mergeCell ref="AA108:AA109"/>
    <mergeCell ref="AA104:AA105"/>
    <mergeCell ref="Z61:Z62"/>
    <mergeCell ref="AA106:AA107"/>
    <mergeCell ref="Y58:Y60"/>
    <mergeCell ref="Y63:Y64"/>
    <mergeCell ref="AA95:AA97"/>
    <mergeCell ref="AA81:AA82"/>
    <mergeCell ref="AA88:AA90"/>
    <mergeCell ref="AA91:AA93"/>
    <mergeCell ref="Z83:Z84"/>
    <mergeCell ref="Z91:Z93"/>
    <mergeCell ref="Y95:Y97"/>
    <mergeCell ref="Z95:Z97"/>
    <mergeCell ref="Z67:Z68"/>
    <mergeCell ref="Z69:Z73"/>
    <mergeCell ref="Z74:Z77"/>
    <mergeCell ref="AA74:AA77"/>
    <mergeCell ref="AB74:AB77"/>
    <mergeCell ref="Y69:Y73"/>
    <mergeCell ref="AB140:AB141"/>
    <mergeCell ref="AB143:AB144"/>
    <mergeCell ref="AB110:AB111"/>
    <mergeCell ref="AB112:AB113"/>
    <mergeCell ref="AB115:AB116"/>
    <mergeCell ref="AB117:AB118"/>
    <mergeCell ref="AB128:AB130"/>
    <mergeCell ref="AB83:AB84"/>
    <mergeCell ref="AB88:AB90"/>
    <mergeCell ref="AB91:AB93"/>
    <mergeCell ref="AB95:AB97"/>
    <mergeCell ref="AB104:AB105"/>
    <mergeCell ref="AB106:AB107"/>
    <mergeCell ref="AB108:AB109"/>
    <mergeCell ref="AB123:AB124"/>
    <mergeCell ref="AB138:AB139"/>
    <mergeCell ref="AB85:AB86"/>
    <mergeCell ref="Y131:Y132"/>
    <mergeCell ref="Y123:Y124"/>
    <mergeCell ref="Y112:Y113"/>
    <mergeCell ref="Z128:Z130"/>
    <mergeCell ref="Z115:Z116"/>
    <mergeCell ref="A30:A31"/>
    <mergeCell ref="A28:A29"/>
    <mergeCell ref="Q35:R35"/>
    <mergeCell ref="S35:T35"/>
    <mergeCell ref="U35:V35"/>
    <mergeCell ref="U30:V31"/>
    <mergeCell ref="W30:W31"/>
    <mergeCell ref="I32:J32"/>
    <mergeCell ref="K32:M32"/>
    <mergeCell ref="U34:V34"/>
    <mergeCell ref="B26:B31"/>
    <mergeCell ref="C26:C31"/>
    <mergeCell ref="D26:D27"/>
    <mergeCell ref="B32:B35"/>
    <mergeCell ref="C32:C35"/>
    <mergeCell ref="E26:E27"/>
    <mergeCell ref="W26:W27"/>
    <mergeCell ref="D28:D29"/>
    <mergeCell ref="E28:E29"/>
    <mergeCell ref="Z50:Z52"/>
    <mergeCell ref="Z48:Z49"/>
    <mergeCell ref="F28:F29"/>
    <mergeCell ref="S33:T33"/>
    <mergeCell ref="Z55:Z57"/>
    <mergeCell ref="Z53:Z54"/>
    <mergeCell ref="S53:T54"/>
    <mergeCell ref="U53:V54"/>
    <mergeCell ref="Z46:Z47"/>
    <mergeCell ref="I43:J45"/>
    <mergeCell ref="K43:M45"/>
    <mergeCell ref="N43:O45"/>
    <mergeCell ref="K42:M42"/>
    <mergeCell ref="N42:O42"/>
    <mergeCell ref="Q42:R42"/>
    <mergeCell ref="S42:T42"/>
    <mergeCell ref="U42:V42"/>
    <mergeCell ref="Q36:R41"/>
    <mergeCell ref="S36:T41"/>
    <mergeCell ref="U36:V41"/>
    <mergeCell ref="K36:M41"/>
    <mergeCell ref="N36:O41"/>
    <mergeCell ref="Y36:Y41"/>
    <mergeCell ref="W55:W57"/>
    <mergeCell ref="U50:V52"/>
    <mergeCell ref="Q48:R49"/>
    <mergeCell ref="S48:T49"/>
    <mergeCell ref="U33:V33"/>
    <mergeCell ref="U48:V49"/>
    <mergeCell ref="Y55:Y57"/>
    <mergeCell ref="W43:W45"/>
    <mergeCell ref="Q43:R45"/>
    <mergeCell ref="S43:T45"/>
    <mergeCell ref="U43:V45"/>
    <mergeCell ref="Q33:R33"/>
    <mergeCell ref="Y50:Y52"/>
    <mergeCell ref="Y46:Y47"/>
    <mergeCell ref="Y48:Y49"/>
    <mergeCell ref="Q53:R54"/>
    <mergeCell ref="W19:W20"/>
    <mergeCell ref="Y19:Y20"/>
    <mergeCell ref="S22:T22"/>
    <mergeCell ref="U22:V22"/>
    <mergeCell ref="Q23:R23"/>
    <mergeCell ref="S23:T23"/>
    <mergeCell ref="U23:V23"/>
    <mergeCell ref="Q24:R24"/>
    <mergeCell ref="S24:T24"/>
    <mergeCell ref="U24:V24"/>
    <mergeCell ref="Q19:R20"/>
    <mergeCell ref="S19:T20"/>
    <mergeCell ref="U19:V20"/>
    <mergeCell ref="U21:V21"/>
    <mergeCell ref="Z28:Z29"/>
    <mergeCell ref="Y26:Y27"/>
    <mergeCell ref="Y106:Y107"/>
    <mergeCell ref="Y108:Y109"/>
    <mergeCell ref="Z104:Z105"/>
    <mergeCell ref="Y104:Y105"/>
    <mergeCell ref="Y67:Y68"/>
    <mergeCell ref="Z78:Z79"/>
    <mergeCell ref="Y43:Y45"/>
    <mergeCell ref="Y83:Y84"/>
    <mergeCell ref="Y88:Y90"/>
    <mergeCell ref="Z63:Z64"/>
    <mergeCell ref="Y78:Y79"/>
    <mergeCell ref="Z108:Z109"/>
    <mergeCell ref="Z106:Z107"/>
    <mergeCell ref="Z65:Z66"/>
    <mergeCell ref="Z26:Z27"/>
    <mergeCell ref="Z30:Z31"/>
    <mergeCell ref="Z43:Z45"/>
    <mergeCell ref="Y74:Y77"/>
    <mergeCell ref="Z81:Z82"/>
    <mergeCell ref="Y81:Y82"/>
    <mergeCell ref="Z88:Z90"/>
    <mergeCell ref="Y91:Y93"/>
    <mergeCell ref="W131:W132"/>
    <mergeCell ref="W140:W141"/>
    <mergeCell ref="W138:W139"/>
    <mergeCell ref="W143:W144"/>
    <mergeCell ref="W110:W111"/>
    <mergeCell ref="W108:W109"/>
    <mergeCell ref="W106:W107"/>
    <mergeCell ref="W104:W105"/>
    <mergeCell ref="W112:W113"/>
    <mergeCell ref="W88:W90"/>
    <mergeCell ref="W91:W93"/>
    <mergeCell ref="W95:W97"/>
    <mergeCell ref="W115:W116"/>
    <mergeCell ref="W46:W47"/>
    <mergeCell ref="W48:W49"/>
    <mergeCell ref="W78:W79"/>
    <mergeCell ref="W81:W82"/>
    <mergeCell ref="W83:W84"/>
    <mergeCell ref="W67:W68"/>
    <mergeCell ref="W69:W73"/>
    <mergeCell ref="W61:W62"/>
    <mergeCell ref="W58:W60"/>
    <mergeCell ref="W65:W66"/>
    <mergeCell ref="W74:W77"/>
    <mergeCell ref="W53:W54"/>
    <mergeCell ref="S18:T18"/>
    <mergeCell ref="U18:V18"/>
    <mergeCell ref="Q17:R17"/>
    <mergeCell ref="S17:T17"/>
    <mergeCell ref="U17:V17"/>
    <mergeCell ref="K35:M35"/>
    <mergeCell ref="N35:O35"/>
    <mergeCell ref="S30:T31"/>
    <mergeCell ref="Q21:R21"/>
    <mergeCell ref="S21:T21"/>
    <mergeCell ref="Q25:R25"/>
    <mergeCell ref="S25:T25"/>
    <mergeCell ref="Q26:R27"/>
    <mergeCell ref="S26:T27"/>
    <mergeCell ref="Q32:R32"/>
    <mergeCell ref="Q34:R34"/>
    <mergeCell ref="S34:T34"/>
    <mergeCell ref="Q30:R31"/>
    <mergeCell ref="Q28:R29"/>
    <mergeCell ref="S28:T29"/>
    <mergeCell ref="U28:V29"/>
    <mergeCell ref="U25:V25"/>
    <mergeCell ref="U26:V27"/>
    <mergeCell ref="N18:O18"/>
    <mergeCell ref="I19:J20"/>
    <mergeCell ref="K19:M20"/>
    <mergeCell ref="N19:O20"/>
    <mergeCell ref="K23:M23"/>
    <mergeCell ref="N23:O23"/>
    <mergeCell ref="I24:J24"/>
    <mergeCell ref="K24:M24"/>
    <mergeCell ref="Q18:R18"/>
    <mergeCell ref="K48:M49"/>
    <mergeCell ref="N22:O22"/>
    <mergeCell ref="I23:J23"/>
    <mergeCell ref="I53:J54"/>
    <mergeCell ref="I65:J66"/>
    <mergeCell ref="N74:O77"/>
    <mergeCell ref="I58:J60"/>
    <mergeCell ref="K53:M54"/>
    <mergeCell ref="N53:O54"/>
    <mergeCell ref="I17:J17"/>
    <mergeCell ref="K17:M17"/>
    <mergeCell ref="N17:O17"/>
    <mergeCell ref="N32:O32"/>
    <mergeCell ref="I33:J33"/>
    <mergeCell ref="K33:M33"/>
    <mergeCell ref="N33:O33"/>
    <mergeCell ref="I28:J29"/>
    <mergeCell ref="K28:M29"/>
    <mergeCell ref="N28:O29"/>
    <mergeCell ref="I30:J31"/>
    <mergeCell ref="K30:M31"/>
    <mergeCell ref="N30:O31"/>
    <mergeCell ref="I25:J25"/>
    <mergeCell ref="I18:J18"/>
    <mergeCell ref="K18:M18"/>
    <mergeCell ref="I22:J22"/>
    <mergeCell ref="K22:M22"/>
    <mergeCell ref="S91:T93"/>
    <mergeCell ref="I103:J103"/>
    <mergeCell ref="K103:M103"/>
    <mergeCell ref="N103:O103"/>
    <mergeCell ref="Q103:R103"/>
    <mergeCell ref="I101:J101"/>
    <mergeCell ref="K101:M101"/>
    <mergeCell ref="I99:J99"/>
    <mergeCell ref="K99:M99"/>
    <mergeCell ref="S104:T105"/>
    <mergeCell ref="Q106:R107"/>
    <mergeCell ref="S106:T107"/>
    <mergeCell ref="Q108:R109"/>
    <mergeCell ref="S108:T109"/>
    <mergeCell ref="Q110:R111"/>
    <mergeCell ref="U103:V103"/>
    <mergeCell ref="N88:O90"/>
    <mergeCell ref="S98:T98"/>
    <mergeCell ref="U98:V98"/>
    <mergeCell ref="Q101:R101"/>
    <mergeCell ref="S101:T101"/>
    <mergeCell ref="Q99:R99"/>
    <mergeCell ref="S99:T99"/>
    <mergeCell ref="Q98:R98"/>
    <mergeCell ref="N101:O101"/>
    <mergeCell ref="N99:O99"/>
    <mergeCell ref="U91:V93"/>
    <mergeCell ref="U94:V94"/>
    <mergeCell ref="S95:T97"/>
    <mergeCell ref="U95:V97"/>
    <mergeCell ref="S88:T90"/>
    <mergeCell ref="S94:T94"/>
    <mergeCell ref="U88:V90"/>
    <mergeCell ref="U146:V146"/>
    <mergeCell ref="Q142:R142"/>
    <mergeCell ref="S142:T142"/>
    <mergeCell ref="U142:V142"/>
    <mergeCell ref="Q143:R144"/>
    <mergeCell ref="S143:T144"/>
    <mergeCell ref="U143:V144"/>
    <mergeCell ref="S147:T147"/>
    <mergeCell ref="U147:V147"/>
    <mergeCell ref="Q147:R147"/>
    <mergeCell ref="C15:C16"/>
    <mergeCell ref="D10:D11"/>
    <mergeCell ref="E10:E11"/>
    <mergeCell ref="F10:F11"/>
    <mergeCell ref="I10:J11"/>
    <mergeCell ref="I15:J15"/>
    <mergeCell ref="K15:M15"/>
    <mergeCell ref="I16:J16"/>
    <mergeCell ref="K16:M16"/>
    <mergeCell ref="K13:M14"/>
    <mergeCell ref="I13:J14"/>
    <mergeCell ref="K10:M11"/>
    <mergeCell ref="AB150:AB151"/>
    <mergeCell ref="B17:B25"/>
    <mergeCell ref="C17:C25"/>
    <mergeCell ref="D19:D20"/>
    <mergeCell ref="E19:E20"/>
    <mergeCell ref="F19:F20"/>
    <mergeCell ref="K114:M114"/>
    <mergeCell ref="N114:O114"/>
    <mergeCell ref="I112:J113"/>
    <mergeCell ref="K112:M113"/>
    <mergeCell ref="I108:J109"/>
    <mergeCell ref="K108:M109"/>
    <mergeCell ref="N108:O109"/>
    <mergeCell ref="I110:J111"/>
    <mergeCell ref="S110:T111"/>
    <mergeCell ref="N104:O105"/>
    <mergeCell ref="N106:O107"/>
    <mergeCell ref="Q112:R113"/>
    <mergeCell ref="S112:T113"/>
    <mergeCell ref="S103:T103"/>
    <mergeCell ref="AB148:AB149"/>
    <mergeCell ref="Z148:Z149"/>
    <mergeCell ref="AA148:AA149"/>
    <mergeCell ref="Q146:R146"/>
    <mergeCell ref="D150:D151"/>
    <mergeCell ref="N10:O11"/>
    <mergeCell ref="Q10:R11"/>
    <mergeCell ref="Q16:R16"/>
    <mergeCell ref="I12:J12"/>
    <mergeCell ref="K12:M12"/>
    <mergeCell ref="N12:O12"/>
    <mergeCell ref="Q12:R12"/>
    <mergeCell ref="N16:O16"/>
    <mergeCell ref="N15:O15"/>
    <mergeCell ref="Q15:R15"/>
    <mergeCell ref="N13:O14"/>
    <mergeCell ref="Q13:R14"/>
    <mergeCell ref="K21:M21"/>
    <mergeCell ref="N21:O21"/>
    <mergeCell ref="Q22:R22"/>
    <mergeCell ref="K25:M25"/>
    <mergeCell ref="Q104:R105"/>
    <mergeCell ref="I88:J90"/>
    <mergeCell ref="K88:M90"/>
    <mergeCell ref="N65:O66"/>
    <mergeCell ref="N50:O52"/>
    <mergeCell ref="N48:O49"/>
    <mergeCell ref="I48:J49"/>
    <mergeCell ref="A7:A9"/>
    <mergeCell ref="D7:D9"/>
    <mergeCell ref="E7:E9"/>
    <mergeCell ref="I7:J9"/>
    <mergeCell ref="A131:A132"/>
    <mergeCell ref="A138:A139"/>
    <mergeCell ref="A140:A141"/>
    <mergeCell ref="A143:A144"/>
    <mergeCell ref="A148:A149"/>
    <mergeCell ref="A112:A113"/>
    <mergeCell ref="A115:A116"/>
    <mergeCell ref="A117:A118"/>
    <mergeCell ref="A123:A124"/>
    <mergeCell ref="A128:A130"/>
    <mergeCell ref="A83:A84"/>
    <mergeCell ref="A104:A105"/>
    <mergeCell ref="D13:D14"/>
    <mergeCell ref="E13:E14"/>
    <mergeCell ref="F13:F14"/>
    <mergeCell ref="A10:A11"/>
    <mergeCell ref="I21:J21"/>
    <mergeCell ref="C7:C14"/>
    <mergeCell ref="B7:B14"/>
    <mergeCell ref="B15:B16"/>
    <mergeCell ref="N152:O152"/>
    <mergeCell ref="A53:A54"/>
    <mergeCell ref="A55:A57"/>
    <mergeCell ref="A58:A60"/>
    <mergeCell ref="A61:A62"/>
    <mergeCell ref="A63:A64"/>
    <mergeCell ref="A36:A41"/>
    <mergeCell ref="A43:A45"/>
    <mergeCell ref="A46:A47"/>
    <mergeCell ref="A48:A49"/>
    <mergeCell ref="A50:A52"/>
    <mergeCell ref="A106:A107"/>
    <mergeCell ref="A108:A109"/>
    <mergeCell ref="A110:A111"/>
    <mergeCell ref="A88:A90"/>
    <mergeCell ref="A91:A93"/>
    <mergeCell ref="A95:A97"/>
    <mergeCell ref="A81:A82"/>
    <mergeCell ref="A65:A66"/>
    <mergeCell ref="A67:A68"/>
    <mergeCell ref="A69:A73"/>
    <mergeCell ref="A78:A79"/>
    <mergeCell ref="E150:E151"/>
    <mergeCell ref="A150:A151"/>
    <mergeCell ref="AA150:AA151"/>
    <mergeCell ref="I150:J151"/>
    <mergeCell ref="K150:M151"/>
    <mergeCell ref="N150:O151"/>
    <mergeCell ref="K7:M9"/>
    <mergeCell ref="N7:O9"/>
    <mergeCell ref="Q7:R9"/>
    <mergeCell ref="S7:T9"/>
    <mergeCell ref="U148:V149"/>
    <mergeCell ref="Y148:Y149"/>
    <mergeCell ref="Q150:R151"/>
    <mergeCell ref="S150:T151"/>
    <mergeCell ref="U150:V151"/>
    <mergeCell ref="Y150:Y151"/>
    <mergeCell ref="Y138:Y139"/>
    <mergeCell ref="Y140:Y141"/>
    <mergeCell ref="AA140:AA141"/>
    <mergeCell ref="Y143:Y144"/>
    <mergeCell ref="AA143:AA144"/>
    <mergeCell ref="Z138:Z139"/>
    <mergeCell ref="AA138:AA139"/>
    <mergeCell ref="Q145:R145"/>
    <mergeCell ref="S145:T145"/>
    <mergeCell ref="U145:V145"/>
    <mergeCell ref="F150:F151"/>
    <mergeCell ref="Z150:Z151"/>
    <mergeCell ref="B148:B153"/>
    <mergeCell ref="C148:C153"/>
    <mergeCell ref="D148:D149"/>
    <mergeCell ref="E148:E149"/>
    <mergeCell ref="F148:F149"/>
    <mergeCell ref="I148:J149"/>
    <mergeCell ref="K148:M149"/>
    <mergeCell ref="N148:O149"/>
    <mergeCell ref="Q148:R149"/>
    <mergeCell ref="S148:T149"/>
    <mergeCell ref="U152:V152"/>
    <mergeCell ref="Q153:R153"/>
    <mergeCell ref="S153:T153"/>
    <mergeCell ref="U153:V153"/>
    <mergeCell ref="I153:J153"/>
    <mergeCell ref="K153:M153"/>
    <mergeCell ref="N153:O153"/>
    <mergeCell ref="Q152:R152"/>
    <mergeCell ref="S152:T152"/>
    <mergeCell ref="I152:J152"/>
    <mergeCell ref="P148:P149"/>
    <mergeCell ref="K152:M152"/>
    <mergeCell ref="Z140:Z141"/>
    <mergeCell ref="I142:J142"/>
    <mergeCell ref="K142:M142"/>
    <mergeCell ref="N142:O142"/>
    <mergeCell ref="Q140:R141"/>
    <mergeCell ref="S140:T141"/>
    <mergeCell ref="U140:V141"/>
    <mergeCell ref="I143:J144"/>
    <mergeCell ref="K143:M144"/>
    <mergeCell ref="N143:O144"/>
    <mergeCell ref="Z143:Z144"/>
    <mergeCell ref="N147:O147"/>
    <mergeCell ref="Q137:R137"/>
    <mergeCell ref="S137:T137"/>
    <mergeCell ref="I136:J136"/>
    <mergeCell ref="K136:M136"/>
    <mergeCell ref="N136:O136"/>
    <mergeCell ref="Q136:R136"/>
    <mergeCell ref="S136:T136"/>
    <mergeCell ref="I145:J145"/>
    <mergeCell ref="K145:M145"/>
    <mergeCell ref="N145:O145"/>
    <mergeCell ref="I146:J146"/>
    <mergeCell ref="K146:M146"/>
    <mergeCell ref="N146:O146"/>
    <mergeCell ref="K140:M141"/>
    <mergeCell ref="N140:O141"/>
    <mergeCell ref="I138:J139"/>
    <mergeCell ref="K138:M139"/>
    <mergeCell ref="N138:O139"/>
    <mergeCell ref="I140:J141"/>
    <mergeCell ref="S146:T146"/>
    <mergeCell ref="K127:M127"/>
    <mergeCell ref="U137:V137"/>
    <mergeCell ref="D138:D139"/>
    <mergeCell ref="E138:E139"/>
    <mergeCell ref="F138:F139"/>
    <mergeCell ref="AA131:AA132"/>
    <mergeCell ref="B133:B135"/>
    <mergeCell ref="C133:C135"/>
    <mergeCell ref="Q131:R132"/>
    <mergeCell ref="S131:T132"/>
    <mergeCell ref="U131:V132"/>
    <mergeCell ref="I131:J132"/>
    <mergeCell ref="K131:M132"/>
    <mergeCell ref="N131:O132"/>
    <mergeCell ref="U133:V133"/>
    <mergeCell ref="D131:D132"/>
    <mergeCell ref="E131:E132"/>
    <mergeCell ref="F131:F132"/>
    <mergeCell ref="Z131:Z132"/>
    <mergeCell ref="Q135:R135"/>
    <mergeCell ref="S135:T135"/>
    <mergeCell ref="U135:V135"/>
    <mergeCell ref="I135:J135"/>
    <mergeCell ref="K135:M135"/>
    <mergeCell ref="E123:E124"/>
    <mergeCell ref="F123:F124"/>
    <mergeCell ref="B128:B132"/>
    <mergeCell ref="C128:C132"/>
    <mergeCell ref="D128:D130"/>
    <mergeCell ref="E128:E130"/>
    <mergeCell ref="F128:F130"/>
    <mergeCell ref="B123:B127"/>
    <mergeCell ref="C123:C127"/>
    <mergeCell ref="D123:D124"/>
    <mergeCell ref="U134:V134"/>
    <mergeCell ref="U136:V136"/>
    <mergeCell ref="I133:J133"/>
    <mergeCell ref="K133:M133"/>
    <mergeCell ref="N133:O133"/>
    <mergeCell ref="I134:J134"/>
    <mergeCell ref="K134:M134"/>
    <mergeCell ref="N134:O134"/>
    <mergeCell ref="B136:B147"/>
    <mergeCell ref="C136:C147"/>
    <mergeCell ref="D140:D141"/>
    <mergeCell ref="E140:E141"/>
    <mergeCell ref="F140:F141"/>
    <mergeCell ref="D143:D144"/>
    <mergeCell ref="E143:E144"/>
    <mergeCell ref="F143:F144"/>
    <mergeCell ref="Q138:R139"/>
    <mergeCell ref="Q133:R133"/>
    <mergeCell ref="S133:T133"/>
    <mergeCell ref="Q134:R134"/>
    <mergeCell ref="S134:T134"/>
    <mergeCell ref="N135:O135"/>
    <mergeCell ref="I147:J147"/>
    <mergeCell ref="K147:M147"/>
    <mergeCell ref="S128:T130"/>
    <mergeCell ref="U128:V130"/>
    <mergeCell ref="N123:O124"/>
    <mergeCell ref="N120:O120"/>
    <mergeCell ref="AA128:AA130"/>
    <mergeCell ref="Z117:Z118"/>
    <mergeCell ref="AA117:AA118"/>
    <mergeCell ref="Q120:R120"/>
    <mergeCell ref="S120:T120"/>
    <mergeCell ref="U120:V120"/>
    <mergeCell ref="Q121:R121"/>
    <mergeCell ref="S121:T121"/>
    <mergeCell ref="U121:V121"/>
    <mergeCell ref="Q122:R122"/>
    <mergeCell ref="S122:T122"/>
    <mergeCell ref="U122:V122"/>
    <mergeCell ref="W123:W124"/>
    <mergeCell ref="W128:W130"/>
    <mergeCell ref="U117:V118"/>
    <mergeCell ref="Y117:Y118"/>
    <mergeCell ref="W117:W118"/>
    <mergeCell ref="Y128:Y129"/>
    <mergeCell ref="AA123:AA124"/>
    <mergeCell ref="Q114:R114"/>
    <mergeCell ref="S114:T114"/>
    <mergeCell ref="U112:V113"/>
    <mergeCell ref="N112:O113"/>
    <mergeCell ref="AA112:AA113"/>
    <mergeCell ref="N128:O130"/>
    <mergeCell ref="Q119:R119"/>
    <mergeCell ref="S119:T119"/>
    <mergeCell ref="Q117:R118"/>
    <mergeCell ref="S117:T118"/>
    <mergeCell ref="Q115:R116"/>
    <mergeCell ref="S115:T116"/>
    <mergeCell ref="U115:V116"/>
    <mergeCell ref="Q123:R124"/>
    <mergeCell ref="S123:T124"/>
    <mergeCell ref="U123:V124"/>
    <mergeCell ref="Q127:R127"/>
    <mergeCell ref="S127:T127"/>
    <mergeCell ref="U127:V127"/>
    <mergeCell ref="N127:O127"/>
    <mergeCell ref="N119:O119"/>
    <mergeCell ref="Z123:Z124"/>
    <mergeCell ref="U119:V119"/>
    <mergeCell ref="Q128:R130"/>
    <mergeCell ref="K122:M122"/>
    <mergeCell ref="N122:O122"/>
    <mergeCell ref="I115:J116"/>
    <mergeCell ref="K115:M116"/>
    <mergeCell ref="N115:O116"/>
    <mergeCell ref="I117:J118"/>
    <mergeCell ref="K117:M118"/>
    <mergeCell ref="N117:O118"/>
    <mergeCell ref="I119:J119"/>
    <mergeCell ref="K119:M119"/>
    <mergeCell ref="K121:M121"/>
    <mergeCell ref="N121:O121"/>
    <mergeCell ref="I122:J122"/>
    <mergeCell ref="I121:J121"/>
    <mergeCell ref="B104:B114"/>
    <mergeCell ref="C104:C114"/>
    <mergeCell ref="D104:D105"/>
    <mergeCell ref="E104:E105"/>
    <mergeCell ref="F104:F105"/>
    <mergeCell ref="B115:B122"/>
    <mergeCell ref="C115:C122"/>
    <mergeCell ref="D115:D116"/>
    <mergeCell ref="E115:E116"/>
    <mergeCell ref="F115:F116"/>
    <mergeCell ref="D117:D118"/>
    <mergeCell ref="E117:E118"/>
    <mergeCell ref="F117:F118"/>
    <mergeCell ref="F112:F113"/>
    <mergeCell ref="D110:D111"/>
    <mergeCell ref="E110:E111"/>
    <mergeCell ref="F110:F111"/>
    <mergeCell ref="U108:V109"/>
    <mergeCell ref="D108:D109"/>
    <mergeCell ref="E108:E109"/>
    <mergeCell ref="F108:F109"/>
    <mergeCell ref="K110:M111"/>
    <mergeCell ref="U110:V111"/>
    <mergeCell ref="Y110:Y111"/>
    <mergeCell ref="N110:O111"/>
    <mergeCell ref="D106:D107"/>
    <mergeCell ref="E106:E107"/>
    <mergeCell ref="F106:F107"/>
    <mergeCell ref="I104:J105"/>
    <mergeCell ref="K104:M105"/>
    <mergeCell ref="I106:J107"/>
    <mergeCell ref="K106:M107"/>
    <mergeCell ref="Z112:Z113"/>
    <mergeCell ref="C88:C98"/>
    <mergeCell ref="D88:D90"/>
    <mergeCell ref="U101:V101"/>
    <mergeCell ref="I102:J102"/>
    <mergeCell ref="K102:M102"/>
    <mergeCell ref="N102:O102"/>
    <mergeCell ref="Q102:R102"/>
    <mergeCell ref="S102:T102"/>
    <mergeCell ref="U102:V102"/>
    <mergeCell ref="U99:V99"/>
    <mergeCell ref="I100:J100"/>
    <mergeCell ref="K100:M100"/>
    <mergeCell ref="N100:O100"/>
    <mergeCell ref="Q100:R100"/>
    <mergeCell ref="S100:T100"/>
    <mergeCell ref="U100:V100"/>
    <mergeCell ref="D112:D113"/>
    <mergeCell ref="E112:E113"/>
    <mergeCell ref="Z110:Z111"/>
    <mergeCell ref="B88:B98"/>
    <mergeCell ref="B81:B87"/>
    <mergeCell ref="C81:C87"/>
    <mergeCell ref="D81:D82"/>
    <mergeCell ref="N94:O94"/>
    <mergeCell ref="I95:J97"/>
    <mergeCell ref="K95:M97"/>
    <mergeCell ref="N95:O97"/>
    <mergeCell ref="Q81:R82"/>
    <mergeCell ref="E88:E90"/>
    <mergeCell ref="F88:F90"/>
    <mergeCell ref="I91:J93"/>
    <mergeCell ref="K91:M93"/>
    <mergeCell ref="N91:O93"/>
    <mergeCell ref="Q91:R93"/>
    <mergeCell ref="Q95:R97"/>
    <mergeCell ref="N81:O82"/>
    <mergeCell ref="Q94:R94"/>
    <mergeCell ref="Q88:R90"/>
    <mergeCell ref="Q83:R84"/>
    <mergeCell ref="D85:D86"/>
    <mergeCell ref="E85:E86"/>
    <mergeCell ref="F85:F86"/>
    <mergeCell ref="F83:F84"/>
    <mergeCell ref="B99:B103"/>
    <mergeCell ref="C99:C103"/>
    <mergeCell ref="I81:J82"/>
    <mergeCell ref="K81:M82"/>
    <mergeCell ref="Q87:R87"/>
    <mergeCell ref="I83:J84"/>
    <mergeCell ref="K83:M84"/>
    <mergeCell ref="N83:O84"/>
    <mergeCell ref="I87:J87"/>
    <mergeCell ref="K87:M87"/>
    <mergeCell ref="N87:O87"/>
    <mergeCell ref="I98:J98"/>
    <mergeCell ref="K98:M98"/>
    <mergeCell ref="N98:O98"/>
    <mergeCell ref="I94:J94"/>
    <mergeCell ref="K94:M94"/>
    <mergeCell ref="D91:D93"/>
    <mergeCell ref="E91:E93"/>
    <mergeCell ref="F91:F93"/>
    <mergeCell ref="D95:D97"/>
    <mergeCell ref="E95:E97"/>
    <mergeCell ref="F95:F97"/>
    <mergeCell ref="D83:D84"/>
    <mergeCell ref="E83:E84"/>
    <mergeCell ref="S87:T87"/>
    <mergeCell ref="U87:V87"/>
    <mergeCell ref="Q80:R80"/>
    <mergeCell ref="S80:T80"/>
    <mergeCell ref="S81:T82"/>
    <mergeCell ref="U81:V82"/>
    <mergeCell ref="S83:T84"/>
    <mergeCell ref="U83:V84"/>
    <mergeCell ref="Q74:R77"/>
    <mergeCell ref="S74:T77"/>
    <mergeCell ref="U74:V77"/>
    <mergeCell ref="U67:V68"/>
    <mergeCell ref="S67:T68"/>
    <mergeCell ref="Q67:R68"/>
    <mergeCell ref="N67:O68"/>
    <mergeCell ref="N69:O73"/>
    <mergeCell ref="N80:O80"/>
    <mergeCell ref="U78:V79"/>
    <mergeCell ref="S78:T79"/>
    <mergeCell ref="Q78:R79"/>
    <mergeCell ref="E81:E82"/>
    <mergeCell ref="F81:F82"/>
    <mergeCell ref="D69:D73"/>
    <mergeCell ref="E69:E73"/>
    <mergeCell ref="D78:D79"/>
    <mergeCell ref="E78:E79"/>
    <mergeCell ref="S69:T73"/>
    <mergeCell ref="Q69:R73"/>
    <mergeCell ref="U80:V80"/>
    <mergeCell ref="K80:M80"/>
    <mergeCell ref="I80:J80"/>
    <mergeCell ref="I78:J79"/>
    <mergeCell ref="K78:M79"/>
    <mergeCell ref="F74:F76"/>
    <mergeCell ref="I74:J77"/>
    <mergeCell ref="K74:M77"/>
    <mergeCell ref="F69:F73"/>
    <mergeCell ref="F78:F79"/>
    <mergeCell ref="U69:V73"/>
    <mergeCell ref="N78:O79"/>
    <mergeCell ref="I67:J68"/>
    <mergeCell ref="K67:M68"/>
    <mergeCell ref="I69:J73"/>
    <mergeCell ref="K69:M73"/>
    <mergeCell ref="B67:B80"/>
    <mergeCell ref="C67:C80"/>
    <mergeCell ref="D67:D68"/>
    <mergeCell ref="E67:E68"/>
    <mergeCell ref="F67:F68"/>
    <mergeCell ref="D74:D77"/>
    <mergeCell ref="E74:E77"/>
    <mergeCell ref="K61:M62"/>
    <mergeCell ref="I63:J64"/>
    <mergeCell ref="K63:M64"/>
    <mergeCell ref="K65:M66"/>
    <mergeCell ref="D63:D64"/>
    <mergeCell ref="E63:E64"/>
    <mergeCell ref="D65:D66"/>
    <mergeCell ref="E65:E66"/>
    <mergeCell ref="F65:F66"/>
    <mergeCell ref="D61:D62"/>
    <mergeCell ref="E61:E62"/>
    <mergeCell ref="F61:F62"/>
    <mergeCell ref="Y65:Y66"/>
    <mergeCell ref="U63:V64"/>
    <mergeCell ref="I55:J57"/>
    <mergeCell ref="K55:M57"/>
    <mergeCell ref="N55:O57"/>
    <mergeCell ref="Q65:R66"/>
    <mergeCell ref="S65:T66"/>
    <mergeCell ref="U65:V66"/>
    <mergeCell ref="U55:V57"/>
    <mergeCell ref="Q61:R62"/>
    <mergeCell ref="S61:T62"/>
    <mergeCell ref="U61:V62"/>
    <mergeCell ref="Q63:R64"/>
    <mergeCell ref="S63:T64"/>
    <mergeCell ref="W63:W64"/>
    <mergeCell ref="Q58:R60"/>
    <mergeCell ref="S58:T60"/>
    <mergeCell ref="U58:V60"/>
    <mergeCell ref="K58:M60"/>
    <mergeCell ref="N58:O60"/>
    <mergeCell ref="Y61:Y62"/>
    <mergeCell ref="N61:O62"/>
    <mergeCell ref="N63:O64"/>
    <mergeCell ref="I61:J62"/>
    <mergeCell ref="A5:A6"/>
    <mergeCell ref="I6:J6"/>
    <mergeCell ref="K6:M6"/>
    <mergeCell ref="N6:O6"/>
    <mergeCell ref="Q6:R6"/>
    <mergeCell ref="F5:F6"/>
    <mergeCell ref="G5:G6"/>
    <mergeCell ref="H5:H6"/>
    <mergeCell ref="I5:O5"/>
    <mergeCell ref="P5:P6"/>
    <mergeCell ref="B5:B6"/>
    <mergeCell ref="C5:C6"/>
    <mergeCell ref="D5:D6"/>
    <mergeCell ref="E5:E6"/>
    <mergeCell ref="Z5:Z6"/>
    <mergeCell ref="Q5:V5"/>
    <mergeCell ref="W5:W6"/>
    <mergeCell ref="S6:T6"/>
    <mergeCell ref="X5:X6"/>
    <mergeCell ref="Y5:Y6"/>
    <mergeCell ref="U6:V6"/>
    <mergeCell ref="U15:V15"/>
    <mergeCell ref="S16:T16"/>
    <mergeCell ref="U16:V16"/>
    <mergeCell ref="U12:V12"/>
    <mergeCell ref="S12:T12"/>
    <mergeCell ref="S10:T11"/>
    <mergeCell ref="U10:V11"/>
    <mergeCell ref="W10:W11"/>
    <mergeCell ref="Y10:Y11"/>
    <mergeCell ref="U7:V9"/>
    <mergeCell ref="W7:W9"/>
    <mergeCell ref="Y7:Y9"/>
    <mergeCell ref="S15:T15"/>
    <mergeCell ref="U13:V14"/>
    <mergeCell ref="E46:E47"/>
    <mergeCell ref="F46:F47"/>
    <mergeCell ref="D50:D52"/>
    <mergeCell ref="E50:E52"/>
    <mergeCell ref="I50:J52"/>
    <mergeCell ref="K50:M52"/>
    <mergeCell ref="N24:O24"/>
    <mergeCell ref="N25:O25"/>
    <mergeCell ref="I26:J27"/>
    <mergeCell ref="K26:M27"/>
    <mergeCell ref="N26:O27"/>
    <mergeCell ref="F26:F27"/>
    <mergeCell ref="I46:J47"/>
    <mergeCell ref="K46:M47"/>
    <mergeCell ref="I35:J35"/>
    <mergeCell ref="I34:J34"/>
    <mergeCell ref="K34:M34"/>
    <mergeCell ref="N34:O34"/>
    <mergeCell ref="I42:J42"/>
    <mergeCell ref="D55:D57"/>
    <mergeCell ref="E55:E57"/>
    <mergeCell ref="F55:F57"/>
    <mergeCell ref="N46:O47"/>
    <mergeCell ref="X148:X149"/>
    <mergeCell ref="P150:P151"/>
    <mergeCell ref="X150:X151"/>
    <mergeCell ref="U104:V105"/>
    <mergeCell ref="U106:V107"/>
    <mergeCell ref="I128:J130"/>
    <mergeCell ref="K128:M130"/>
    <mergeCell ref="K123:M124"/>
    <mergeCell ref="I123:J124"/>
    <mergeCell ref="I127:J127"/>
    <mergeCell ref="U114:V114"/>
    <mergeCell ref="I114:J114"/>
    <mergeCell ref="S138:T139"/>
    <mergeCell ref="U138:V139"/>
    <mergeCell ref="I137:J137"/>
    <mergeCell ref="K137:M137"/>
    <mergeCell ref="N137:O137"/>
    <mergeCell ref="I120:J120"/>
    <mergeCell ref="K120:M120"/>
    <mergeCell ref="D46:D47"/>
    <mergeCell ref="A13:A14"/>
    <mergeCell ref="A74:A77"/>
    <mergeCell ref="A85:A86"/>
    <mergeCell ref="F50:F52"/>
    <mergeCell ref="D58:D60"/>
    <mergeCell ref="E58:E60"/>
    <mergeCell ref="F58:F60"/>
    <mergeCell ref="B43:B49"/>
    <mergeCell ref="C43:C49"/>
    <mergeCell ref="D43:D45"/>
    <mergeCell ref="E43:E45"/>
    <mergeCell ref="F43:F45"/>
    <mergeCell ref="D48:D49"/>
    <mergeCell ref="E48:E49"/>
    <mergeCell ref="F48:F49"/>
    <mergeCell ref="C50:C66"/>
    <mergeCell ref="B50:B66"/>
    <mergeCell ref="B36:B42"/>
    <mergeCell ref="D36:D41"/>
    <mergeCell ref="E36:E41"/>
    <mergeCell ref="C36:C42"/>
    <mergeCell ref="F63:F64"/>
    <mergeCell ref="D53:D54"/>
    <mergeCell ref="E53:E54"/>
    <mergeCell ref="I85:J86"/>
    <mergeCell ref="K85:M86"/>
    <mergeCell ref="N85:O86"/>
    <mergeCell ref="Q85:R86"/>
    <mergeCell ref="S85:T86"/>
    <mergeCell ref="U85:V86"/>
    <mergeCell ref="W85:W86"/>
    <mergeCell ref="Z85:Z86"/>
    <mergeCell ref="AA85:AA86"/>
    <mergeCell ref="I126:J126"/>
    <mergeCell ref="K126:M126"/>
    <mergeCell ref="N126:O126"/>
    <mergeCell ref="Q126:R126"/>
    <mergeCell ref="S126:T126"/>
    <mergeCell ref="U126:V126"/>
    <mergeCell ref="I125:J125"/>
    <mergeCell ref="K125:M125"/>
    <mergeCell ref="N125:O125"/>
    <mergeCell ref="Q125:R125"/>
    <mergeCell ref="S125:T125"/>
    <mergeCell ref="U125:V125"/>
  </mergeCells>
  <pageMargins left="1.0899999999999999" right="0.7" top="0.75" bottom="0.75" header="0.3" footer="0.3"/>
  <pageSetup scale="1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2B999-05E2-4E2B-B082-1C7E1FB43E00}">
  <sheetPr codeName="Hoja2"/>
  <dimension ref="A1:Q54"/>
  <sheetViews>
    <sheetView zoomScale="55" zoomScaleNormal="55" workbookViewId="0">
      <selection activeCell="I52" sqref="I52"/>
    </sheetView>
  </sheetViews>
  <sheetFormatPr baseColWidth="10" defaultColWidth="11.42578125" defaultRowHeight="12.75" x14ac:dyDescent="0.2"/>
  <cols>
    <col min="1" max="1" width="6.28515625" style="8" customWidth="1"/>
    <col min="2" max="2" width="35.28515625" style="8" customWidth="1"/>
    <col min="3" max="3" width="17" style="8" customWidth="1"/>
    <col min="4" max="4" width="13.42578125" style="8" customWidth="1"/>
    <col min="5" max="5" width="21.85546875" style="8" customWidth="1"/>
    <col min="6" max="6" width="15.85546875" style="8" customWidth="1"/>
    <col min="7" max="7" width="17.42578125" style="8" customWidth="1"/>
    <col min="8" max="8" width="16.85546875" style="8" customWidth="1"/>
    <col min="9" max="9" width="21.140625" style="8" customWidth="1"/>
    <col min="10" max="10" width="20.5703125" style="8" customWidth="1"/>
    <col min="11" max="11" width="15.140625" style="8" customWidth="1"/>
    <col min="12" max="12" width="18.42578125" style="8" customWidth="1"/>
    <col min="13" max="13" width="9.42578125" style="8" customWidth="1"/>
    <col min="14" max="14" width="10.140625" style="8" customWidth="1"/>
    <col min="15" max="15" width="8" style="8" customWidth="1"/>
    <col min="16" max="16" width="12.28515625" style="8" customWidth="1"/>
    <col min="17" max="17" width="14.5703125" style="8" customWidth="1"/>
    <col min="18" max="16384" width="11.42578125" style="8"/>
  </cols>
  <sheetData>
    <row r="1" spans="1:17" ht="25.5" customHeight="1" thickBot="1" x14ac:dyDescent="0.25">
      <c r="A1" s="151" t="s">
        <v>778</v>
      </c>
      <c r="B1" s="152"/>
      <c r="C1" s="153" t="s">
        <v>779</v>
      </c>
      <c r="D1" s="154"/>
      <c r="E1" s="154"/>
      <c r="F1" s="154"/>
      <c r="G1" s="154"/>
      <c r="H1" s="154"/>
      <c r="I1" s="154"/>
      <c r="J1" s="154"/>
      <c r="K1" s="154"/>
      <c r="L1" s="154"/>
      <c r="M1" s="153" t="s">
        <v>780</v>
      </c>
      <c r="N1" s="154"/>
      <c r="O1" s="154"/>
      <c r="P1" s="155"/>
      <c r="Q1" s="144" t="s">
        <v>787</v>
      </c>
    </row>
    <row r="2" spans="1:17" ht="58.5" customHeight="1" x14ac:dyDescent="0.2">
      <c r="A2" s="22" t="s">
        <v>781</v>
      </c>
      <c r="B2" s="23" t="s">
        <v>782</v>
      </c>
      <c r="C2" s="24" t="s">
        <v>59</v>
      </c>
      <c r="D2" s="25" t="s">
        <v>228</v>
      </c>
      <c r="E2" s="25" t="s">
        <v>494</v>
      </c>
      <c r="F2" s="25" t="s">
        <v>413</v>
      </c>
      <c r="G2" s="25" t="s">
        <v>658</v>
      </c>
      <c r="H2" s="25" t="s">
        <v>36</v>
      </c>
      <c r="I2" s="25" t="s">
        <v>80</v>
      </c>
      <c r="J2" s="25" t="s">
        <v>587</v>
      </c>
      <c r="K2" s="25" t="s">
        <v>193</v>
      </c>
      <c r="L2" s="26" t="s">
        <v>480</v>
      </c>
      <c r="M2" s="27" t="s">
        <v>783</v>
      </c>
      <c r="N2" s="25" t="s">
        <v>784</v>
      </c>
      <c r="O2" s="25" t="s">
        <v>785</v>
      </c>
      <c r="P2" s="26" t="s">
        <v>786</v>
      </c>
      <c r="Q2" s="145"/>
    </row>
    <row r="3" spans="1:17" ht="23.25" customHeight="1" x14ac:dyDescent="0.25">
      <c r="A3" s="28">
        <v>1</v>
      </c>
      <c r="B3" s="33" t="s">
        <v>33</v>
      </c>
      <c r="C3" s="28">
        <f>COUNTIF('Matriz de Riesgos Institucional'!$E$7:$E$14,'Informe de Riesgos'!C$2)</f>
        <v>1</v>
      </c>
      <c r="D3" s="29">
        <f>COUNTIF('Matriz de Riesgos Institucional'!$E$7:$E$14,'Informe de Riesgos'!D$2)</f>
        <v>0</v>
      </c>
      <c r="E3" s="29">
        <f>COUNTIF('Matriz de Riesgos Institucional'!$E$7:$E$14,'Informe de Riesgos'!E$2)</f>
        <v>0</v>
      </c>
      <c r="F3" s="29">
        <f>COUNTIF('Matriz de Riesgos Institucional'!$E$7:$E$14,'Informe de Riesgos'!F$2)</f>
        <v>0</v>
      </c>
      <c r="G3" s="29">
        <f>COUNTIF('Matriz de Riesgos Institucional'!$E$7:$E$14,'Informe de Riesgos'!G$2)</f>
        <v>0</v>
      </c>
      <c r="H3" s="29">
        <f>COUNTIF('Matriz de Riesgos Institucional'!$E$7:$E$14,'Informe de Riesgos'!H$2)</f>
        <v>2</v>
      </c>
      <c r="I3" s="29">
        <f>COUNTIF('Matriz de Riesgos Institucional'!$E$7:$E$14,'Informe de Riesgos'!I$2)</f>
        <v>1</v>
      </c>
      <c r="J3" s="29">
        <f>COUNTIF('Matriz de Riesgos Institucional'!$E$7:$E$14,'Informe de Riesgos'!J$2)</f>
        <v>0</v>
      </c>
      <c r="K3" s="29">
        <f>COUNTIF('Matriz de Riesgos Institucional'!$E$7:$E$14,'Informe de Riesgos'!K$2)</f>
        <v>0</v>
      </c>
      <c r="L3" s="30">
        <f>COUNTIF('Matriz de Riesgos Institucional'!$E$7:$E$14,'Informe de Riesgos'!L$2)</f>
        <v>0</v>
      </c>
      <c r="M3" s="31">
        <f>COUNTIF('Matriz de Riesgos Institucional'!$N$7:$O$14,"Baja")</f>
        <v>0</v>
      </c>
      <c r="N3" s="29">
        <f>COUNTIF('Matriz de Riesgos Institucional'!$N$7:$O$14,"Moderada")</f>
        <v>0</v>
      </c>
      <c r="O3" s="29">
        <f>COUNTIF('Matriz de Riesgos Institucional'!$N$7:$O$14,"Alta")</f>
        <v>4</v>
      </c>
      <c r="P3" s="29">
        <f>COUNTIF('Matriz de Riesgos Institucional'!$N$7:$O$14,"Extrema")</f>
        <v>0</v>
      </c>
      <c r="Q3" s="32">
        <f t="shared" ref="Q3:Q21" si="0">M3+N3+O3+P3</f>
        <v>4</v>
      </c>
    </row>
    <row r="4" spans="1:17" ht="24.75" customHeight="1" x14ac:dyDescent="0.25">
      <c r="A4" s="28">
        <v>2</v>
      </c>
      <c r="B4" s="33" t="s">
        <v>788</v>
      </c>
      <c r="C4" s="28">
        <f>COUNTIF('Matriz de Riesgos Institucional'!$E$15:$E$16,'Informe de Riesgos'!C$2)</f>
        <v>0</v>
      </c>
      <c r="D4" s="29">
        <f>COUNTIF('Matriz de Riesgos Institucional'!$E$15:$E$16,'Informe de Riesgos'!D$2)</f>
        <v>0</v>
      </c>
      <c r="E4" s="29">
        <f>COUNTIF('Matriz de Riesgos Institucional'!$E$15:$E$16,'Informe de Riesgos'!E$2)</f>
        <v>0</v>
      </c>
      <c r="F4" s="29">
        <f>COUNTIF('Matriz de Riesgos Institucional'!$E$15:$E$16,'Informe de Riesgos'!F$2)</f>
        <v>0</v>
      </c>
      <c r="G4" s="29">
        <f>COUNTIF('Matriz de Riesgos Institucional'!$E$15:$E$16,'Informe de Riesgos'!G$2)</f>
        <v>0</v>
      </c>
      <c r="H4" s="29">
        <f>COUNTIF('Matriz de Riesgos Institucional'!$E$15:$E$16,'Informe de Riesgos'!H$2)</f>
        <v>2</v>
      </c>
      <c r="I4" s="29">
        <f>COUNTIF('Matriz de Riesgos Institucional'!$E$15:$E$16,'Informe de Riesgos'!I$2)</f>
        <v>0</v>
      </c>
      <c r="J4" s="29">
        <f>COUNTIF('Matriz de Riesgos Institucional'!$E$15:$E$16,'Informe de Riesgos'!J$2)</f>
        <v>0</v>
      </c>
      <c r="K4" s="29">
        <f>COUNTIF('Matriz de Riesgos Institucional'!$E$15:$E$16,'Informe de Riesgos'!K$2)</f>
        <v>0</v>
      </c>
      <c r="L4" s="30">
        <f>COUNTIF('Matriz de Riesgos Institucional'!$E$15:$E$16,'Informe de Riesgos'!L$2)</f>
        <v>0</v>
      </c>
      <c r="M4" s="31">
        <f>COUNTIF('Matriz de Riesgos Institucional'!$N$15:$O$16,"Baja")</f>
        <v>0</v>
      </c>
      <c r="N4" s="29">
        <f>COUNTIF('Matriz de Riesgos Institucional'!$N$15:$O$16,"Moderada")</f>
        <v>1</v>
      </c>
      <c r="O4" s="29">
        <f>COUNTIF('Matriz de Riesgos Institucional'!$N$15:$O$16,"Alta")</f>
        <v>1</v>
      </c>
      <c r="P4" s="29">
        <f>COUNTIF('Matriz de Riesgos Institucional'!$N$15:$O$16,"Extrema")</f>
        <v>0</v>
      </c>
      <c r="Q4" s="32">
        <f t="shared" si="0"/>
        <v>2</v>
      </c>
    </row>
    <row r="5" spans="1:17" ht="35.25" customHeight="1" x14ac:dyDescent="0.25">
      <c r="A5" s="28">
        <v>3</v>
      </c>
      <c r="B5" s="33" t="s">
        <v>105</v>
      </c>
      <c r="C5" s="28">
        <f>COUNTIF('Matriz de Riesgos Institucional'!$E$17:$E$25,'Informe de Riesgos'!C$2)</f>
        <v>1</v>
      </c>
      <c r="D5" s="29">
        <f>COUNTIF('Matriz de Riesgos Institucional'!$E$17:$E$25,'Informe de Riesgos'!D$2)</f>
        <v>0</v>
      </c>
      <c r="E5" s="29">
        <f>COUNTIF('Matriz de Riesgos Institucional'!$E$17:$E$25,'Informe de Riesgos'!E$2)</f>
        <v>0</v>
      </c>
      <c r="F5" s="29">
        <f>COUNTIF('Matriz de Riesgos Institucional'!$E$17:$E$25,'Informe de Riesgos'!F$2)</f>
        <v>0</v>
      </c>
      <c r="G5" s="29">
        <f>COUNTIF('Matriz de Riesgos Institucional'!$E$17:$E$25,'Informe de Riesgos'!G$2)</f>
        <v>0</v>
      </c>
      <c r="H5" s="29">
        <f>COUNTIF('Matriz de Riesgos Institucional'!$E$17:$E$25,'Informe de Riesgos'!H$2)</f>
        <v>4</v>
      </c>
      <c r="I5" s="29">
        <f>COUNTIF('Matriz de Riesgos Institucional'!$E$17:$E$25,'Informe de Riesgos'!I$2)</f>
        <v>3</v>
      </c>
      <c r="J5" s="29">
        <f>COUNTIF('Matriz de Riesgos Institucional'!$E$17:$E$25,'Informe de Riesgos'!J$2)</f>
        <v>0</v>
      </c>
      <c r="K5" s="29">
        <f>COUNTIF('Matriz de Riesgos Institucional'!$E$17:$E$25,'Informe de Riesgos'!K$2)</f>
        <v>0</v>
      </c>
      <c r="L5" s="30">
        <f>COUNTIF('Matriz de Riesgos Institucional'!$E$17:$E$25,'Informe de Riesgos'!L$2)</f>
        <v>0</v>
      </c>
      <c r="M5" s="31">
        <f>COUNTIF('Matriz de Riesgos Institucional'!$N$17:$O$25,"Baja")</f>
        <v>0</v>
      </c>
      <c r="N5" s="29">
        <f>COUNTIF('Matriz de Riesgos Institucional'!$N$17:$O$25,"Moderada")</f>
        <v>0</v>
      </c>
      <c r="O5" s="29">
        <f>COUNTIF('Matriz de Riesgos Institucional'!$N$17:$O$25,"Alta")</f>
        <v>8</v>
      </c>
      <c r="P5" s="29">
        <f>COUNTIF('Matriz de Riesgos Institucional'!$N$17:$O$25,"Extrema")</f>
        <v>0</v>
      </c>
      <c r="Q5" s="32">
        <f t="shared" si="0"/>
        <v>8</v>
      </c>
    </row>
    <row r="6" spans="1:17" ht="23.25" customHeight="1" x14ac:dyDescent="0.25">
      <c r="A6" s="28">
        <v>4</v>
      </c>
      <c r="B6" s="33" t="s">
        <v>157</v>
      </c>
      <c r="C6" s="28">
        <f>COUNTIF('Matriz de Riesgos Institucional'!$E$26:$E$31,'Informe de Riesgos'!C$2)</f>
        <v>1</v>
      </c>
      <c r="D6" s="29">
        <f>COUNTIF('Matriz de Riesgos Institucional'!$E$26:$E$31,'Informe de Riesgos'!D$2)</f>
        <v>0</v>
      </c>
      <c r="E6" s="29">
        <f>COUNTIF('Matriz de Riesgos Institucional'!$E$26:$E$31,'Informe de Riesgos'!E$2)</f>
        <v>0</v>
      </c>
      <c r="F6" s="29">
        <f>COUNTIF('Matriz de Riesgos Institucional'!$E$26:$E$31,'Informe de Riesgos'!F$2)</f>
        <v>0</v>
      </c>
      <c r="G6" s="29">
        <f>COUNTIF('Matriz de Riesgos Institucional'!$E$26:$E$31,'Informe de Riesgos'!G$2)</f>
        <v>0</v>
      </c>
      <c r="H6" s="29">
        <f>COUNTIF('Matriz de Riesgos Institucional'!$E$26:$E$31,'Informe de Riesgos'!H$2)</f>
        <v>2</v>
      </c>
      <c r="I6" s="29">
        <f>COUNTIF('Matriz de Riesgos Institucional'!$E$26:$E$31,'Informe de Riesgos'!I$2)</f>
        <v>0</v>
      </c>
      <c r="J6" s="29">
        <f>COUNTIF('Matriz de Riesgos Institucional'!$E$26:$E$31,'Informe de Riesgos'!J$2)</f>
        <v>0</v>
      </c>
      <c r="K6" s="29">
        <f>COUNTIF('Matriz de Riesgos Institucional'!$E$26:$E$31,'Informe de Riesgos'!K$2)</f>
        <v>0</v>
      </c>
      <c r="L6" s="30">
        <f>COUNTIF('Matriz de Riesgos Institucional'!$E$26:$E$31,'Informe de Riesgos'!L$2)</f>
        <v>0</v>
      </c>
      <c r="M6" s="31">
        <f>COUNTIF('Matriz de Riesgos Institucional'!$N$26:$O$31,"Baja")</f>
        <v>0</v>
      </c>
      <c r="N6" s="29">
        <f>COUNTIF('Matriz de Riesgos Institucional'!$N$26:$O$31,"Moderada")</f>
        <v>0</v>
      </c>
      <c r="O6" s="29">
        <f>COUNTIF('Matriz de Riesgos Institucional'!$N$26:$O$31,"Alta")</f>
        <v>3</v>
      </c>
      <c r="P6" s="29">
        <f>COUNTIF('Matriz de Riesgos Institucional'!$N$26:$O$31,"Extrema")</f>
        <v>0</v>
      </c>
      <c r="Q6" s="32">
        <f t="shared" si="0"/>
        <v>3</v>
      </c>
    </row>
    <row r="7" spans="1:17" ht="21" customHeight="1" x14ac:dyDescent="0.25">
      <c r="A7" s="28">
        <v>5</v>
      </c>
      <c r="B7" s="33" t="s">
        <v>178</v>
      </c>
      <c r="C7" s="28">
        <f>COUNTIF('Matriz de Riesgos Institucional'!$E$32:$E$35,'Informe de Riesgos'!C$2)</f>
        <v>1</v>
      </c>
      <c r="D7" s="29">
        <f>COUNTIF('Matriz de Riesgos Institucional'!$E$32:$E$35,'Informe de Riesgos'!D$2)</f>
        <v>1</v>
      </c>
      <c r="E7" s="29">
        <f>COUNTIF('Matriz de Riesgos Institucional'!$E$32:$E$35,'Informe de Riesgos'!E$2)</f>
        <v>0</v>
      </c>
      <c r="F7" s="29">
        <f>COUNTIF('Matriz de Riesgos Institucional'!$E$32:$E$35,'Informe de Riesgos'!F$2)</f>
        <v>0</v>
      </c>
      <c r="G7" s="29">
        <f>COUNTIF('Matriz de Riesgos Institucional'!$E$32:$E$35,'Informe de Riesgos'!G$2)</f>
        <v>0</v>
      </c>
      <c r="H7" s="29">
        <f>COUNTIF('Matriz de Riesgos Institucional'!$E$32:$E$35,'Informe de Riesgos'!H$2)</f>
        <v>0</v>
      </c>
      <c r="I7" s="29">
        <f>COUNTIF('Matriz de Riesgos Institucional'!$E$32:$E$35,'Informe de Riesgos'!I$2)</f>
        <v>0</v>
      </c>
      <c r="J7" s="29">
        <f>COUNTIF('Matriz de Riesgos Institucional'!$E$32:$E$35,'Informe de Riesgos'!J$2)</f>
        <v>0</v>
      </c>
      <c r="K7" s="29">
        <f>COUNTIF('Matriz de Riesgos Institucional'!$E$32:$E$35,'Informe de Riesgos'!K$2)</f>
        <v>2</v>
      </c>
      <c r="L7" s="30">
        <f>COUNTIF('Matriz de Riesgos Institucional'!$E$32:$E$35,'Informe de Riesgos'!L$2)</f>
        <v>0</v>
      </c>
      <c r="M7" s="31">
        <f>COUNTIF('Matriz de Riesgos Institucional'!$N$32:$O$35,"Baja")</f>
        <v>0</v>
      </c>
      <c r="N7" s="29">
        <f>COUNTIF('Matriz de Riesgos Institucional'!$N$32:$O$35,"Moderada")</f>
        <v>0</v>
      </c>
      <c r="O7" s="29">
        <f>COUNTIF('Matriz de Riesgos Institucional'!$N$32:$O$35,"Alta")</f>
        <v>4</v>
      </c>
      <c r="P7" s="29">
        <f>COUNTIF('Matriz de Riesgos Institucional'!$N$32:$O$35,"Extrema")</f>
        <v>0</v>
      </c>
      <c r="Q7" s="32">
        <f t="shared" si="0"/>
        <v>4</v>
      </c>
    </row>
    <row r="8" spans="1:17" ht="23.25" customHeight="1" x14ac:dyDescent="0.25">
      <c r="A8" s="28">
        <v>6</v>
      </c>
      <c r="B8" s="33" t="s">
        <v>789</v>
      </c>
      <c r="C8" s="28">
        <f>COUNTIF('Matriz de Riesgos Institucional'!$E$36:$E$42,'Informe de Riesgos'!C$2)</f>
        <v>0</v>
      </c>
      <c r="D8" s="29">
        <f>COUNTIF('Matriz de Riesgos Institucional'!$E$36:$E$42,'Informe de Riesgos'!D$2)</f>
        <v>1</v>
      </c>
      <c r="E8" s="29">
        <f>COUNTIF('Matriz de Riesgos Institucional'!$E$36:$E$42,'Informe de Riesgos'!E$2)</f>
        <v>0</v>
      </c>
      <c r="F8" s="29">
        <f>COUNTIF('Matriz de Riesgos Institucional'!$E$36:$E$42,'Informe de Riesgos'!F$2)</f>
        <v>0</v>
      </c>
      <c r="G8" s="29">
        <f>COUNTIF('Matriz de Riesgos Institucional'!$E$36:$E$42,'Informe de Riesgos'!G$2)</f>
        <v>0</v>
      </c>
      <c r="H8" s="29">
        <f>COUNTIF('Matriz de Riesgos Institucional'!$E$36:$E$42,'Informe de Riesgos'!H$2)</f>
        <v>0</v>
      </c>
      <c r="I8" s="29">
        <f>COUNTIF('Matriz de Riesgos Institucional'!$E$36:$E$42,'Informe de Riesgos'!I$2)</f>
        <v>0</v>
      </c>
      <c r="J8" s="29">
        <f>COUNTIF('Matriz de Riesgos Institucional'!$E$36:$E$42,'Informe de Riesgos'!J$2)</f>
        <v>0</v>
      </c>
      <c r="K8" s="29">
        <f>COUNTIF('Matriz de Riesgos Institucional'!$E$36:$E$42,'Informe de Riesgos'!K$2)</f>
        <v>1</v>
      </c>
      <c r="L8" s="30">
        <f>COUNTIF('Matriz de Riesgos Institucional'!$E$36:$E$42,'Informe de Riesgos'!L$2)</f>
        <v>0</v>
      </c>
      <c r="M8" s="31">
        <f>COUNTIF('Matriz de Riesgos Institucional'!$N$36:$O$42,"Baja")</f>
        <v>0</v>
      </c>
      <c r="N8" s="29">
        <f>COUNTIF('Matriz de Riesgos Institucional'!$N$36:$O$42,"Moderada")</f>
        <v>0</v>
      </c>
      <c r="O8" s="29">
        <f>COUNTIF('Matriz de Riesgos Institucional'!$N$36:$O$42,"Alta")</f>
        <v>2</v>
      </c>
      <c r="P8" s="29">
        <f>COUNTIF('Matriz de Riesgos Institucional'!$N$36:$O$42,"Extrema")</f>
        <v>0</v>
      </c>
      <c r="Q8" s="32">
        <f t="shared" si="0"/>
        <v>2</v>
      </c>
    </row>
    <row r="9" spans="1:17" ht="22.5" customHeight="1" x14ac:dyDescent="0.25">
      <c r="A9" s="28">
        <v>7</v>
      </c>
      <c r="B9" s="33" t="s">
        <v>233</v>
      </c>
      <c r="C9" s="28">
        <f>COUNTIF('Matriz de Riesgos Institucional'!$E$43:$E$49,'Informe de Riesgos'!C$2)</f>
        <v>1</v>
      </c>
      <c r="D9" s="29">
        <f>COUNTIF('Matriz de Riesgos Institucional'!$E$43:$E$49,'Informe de Riesgos'!D$2)</f>
        <v>0</v>
      </c>
      <c r="E9" s="29">
        <f>COUNTIF('Matriz de Riesgos Institucional'!$E$43:$E$49,'Informe de Riesgos'!E$2)</f>
        <v>0</v>
      </c>
      <c r="F9" s="29">
        <f>COUNTIF('Matriz de Riesgos Institucional'!$E$43:$E$49,'Informe de Riesgos'!F$2)</f>
        <v>0</v>
      </c>
      <c r="G9" s="29">
        <f>COUNTIF('Matriz de Riesgos Institucional'!$E$43:$E$49,'Informe de Riesgos'!G$2)</f>
        <v>0</v>
      </c>
      <c r="H9" s="29">
        <f>COUNTIF('Matriz de Riesgos Institucional'!$E$43:$E$49,'Informe de Riesgos'!H$2)</f>
        <v>0</v>
      </c>
      <c r="I9" s="29">
        <f>COUNTIF('Matriz de Riesgos Institucional'!$E$43:$E$49,'Informe de Riesgos'!I$2)</f>
        <v>0</v>
      </c>
      <c r="J9" s="29">
        <f>COUNTIF('Matriz de Riesgos Institucional'!$E$43:$E$49,'Informe de Riesgos'!J$2)</f>
        <v>0</v>
      </c>
      <c r="K9" s="29">
        <f>COUNTIF('Matriz de Riesgos Institucional'!$E$43:$E$49,'Informe de Riesgos'!K$2)</f>
        <v>2</v>
      </c>
      <c r="L9" s="30">
        <f>COUNTIF('Matriz de Riesgos Institucional'!$E$43:$E$49,'Informe de Riesgos'!L$2)</f>
        <v>0</v>
      </c>
      <c r="M9" s="31">
        <f>COUNTIF('Matriz de Riesgos Institucional'!$N$43:$O$49,"Baja")</f>
        <v>0</v>
      </c>
      <c r="N9" s="29">
        <f>COUNTIF('Matriz de Riesgos Institucional'!$N$43:$O$49,"Moderada")</f>
        <v>0</v>
      </c>
      <c r="O9" s="29">
        <f>COUNTIF('Matriz de Riesgos Institucional'!$N$43:$O$49,"Alta")</f>
        <v>3</v>
      </c>
      <c r="P9" s="29">
        <f>COUNTIF('Matriz de Riesgos Institucional'!$N$43:$O$49,"Extrema")</f>
        <v>0</v>
      </c>
      <c r="Q9" s="32">
        <f t="shared" si="0"/>
        <v>3</v>
      </c>
    </row>
    <row r="10" spans="1:17" ht="24" customHeight="1" x14ac:dyDescent="0.25">
      <c r="A10" s="28">
        <v>8</v>
      </c>
      <c r="B10" s="33" t="s">
        <v>268</v>
      </c>
      <c r="C10" s="28">
        <f>COUNTIF('Matriz de Riesgos Institucional'!$E$50:$E$66,'Informe de Riesgos'!C$2)</f>
        <v>4</v>
      </c>
      <c r="D10" s="29">
        <f>COUNTIF('Matriz de Riesgos Institucional'!$E$50:$E$66,'Informe de Riesgos'!D$2)</f>
        <v>0</v>
      </c>
      <c r="E10" s="29">
        <f>COUNTIF('Matriz de Riesgos Institucional'!$E$50:$E$66,'Informe de Riesgos'!E$2)</f>
        <v>0</v>
      </c>
      <c r="F10" s="29">
        <f>COUNTIF('Matriz de Riesgos Institucional'!$E$50:$E$66,'Informe de Riesgos'!F$2)</f>
        <v>0</v>
      </c>
      <c r="G10" s="29">
        <f>COUNTIF('Matriz de Riesgos Institucional'!$E$50:$E$66,'Informe de Riesgos'!G$2)</f>
        <v>0</v>
      </c>
      <c r="H10" s="29">
        <f>COUNTIF('Matriz de Riesgos Institucional'!$E$50:$E$66,'Informe de Riesgos'!H$2)</f>
        <v>0</v>
      </c>
      <c r="I10" s="29">
        <f>COUNTIF('Matriz de Riesgos Institucional'!$E$50:$E$66,'Informe de Riesgos'!I$2)</f>
        <v>0</v>
      </c>
      <c r="J10" s="29">
        <f>COUNTIF('Matriz de Riesgos Institucional'!$E$50:$E$66,'Informe de Riesgos'!J$2)</f>
        <v>0</v>
      </c>
      <c r="K10" s="29">
        <f>COUNTIF('Matriz de Riesgos Institucional'!$E$50:$E$66,'Informe de Riesgos'!K$2)</f>
        <v>3</v>
      </c>
      <c r="L10" s="30">
        <f>COUNTIF('Matriz de Riesgos Institucional'!$E$50:$E$66,'Informe de Riesgos'!L$2)</f>
        <v>0</v>
      </c>
      <c r="M10" s="31">
        <f>COUNTIF('Matriz de Riesgos Institucional'!$N$50:$O$66,"Baja")</f>
        <v>0</v>
      </c>
      <c r="N10" s="29">
        <f>COUNTIF('Matriz de Riesgos Institucional'!$N$50:$O$66,"Moderada")</f>
        <v>0</v>
      </c>
      <c r="O10" s="29">
        <f>COUNTIF('Matriz de Riesgos Institucional'!$N$50:$O$66,"Alta")</f>
        <v>7</v>
      </c>
      <c r="P10" s="29">
        <f>COUNTIF('Matriz de Riesgos Institucional'!$N$50:$O$66,"Extrema")</f>
        <v>0</v>
      </c>
      <c r="Q10" s="32">
        <f t="shared" si="0"/>
        <v>7</v>
      </c>
    </row>
    <row r="11" spans="1:17" ht="21.75" customHeight="1" x14ac:dyDescent="0.25">
      <c r="A11" s="28">
        <v>9</v>
      </c>
      <c r="B11" s="33" t="s">
        <v>332</v>
      </c>
      <c r="C11" s="28">
        <f>COUNTIF('Matriz de Riesgos Institucional'!$E$67:$E$80,'Informe de Riesgos'!C$2)</f>
        <v>0</v>
      </c>
      <c r="D11" s="29">
        <f>COUNTIF('Matriz de Riesgos Institucional'!$E$67:$E$80,'Informe de Riesgos'!D$2)</f>
        <v>0</v>
      </c>
      <c r="E11" s="29">
        <f>COUNTIF('Matriz de Riesgos Institucional'!$E$67:$E$80,'Informe de Riesgos'!E$2)</f>
        <v>0</v>
      </c>
      <c r="F11" s="29">
        <f>COUNTIF('Matriz de Riesgos Institucional'!$E$67:$E$80,'Informe de Riesgos'!F$2)</f>
        <v>0</v>
      </c>
      <c r="G11" s="29">
        <f>COUNTIF('Matriz de Riesgos Institucional'!$E$67:$E$80,'Informe de Riesgos'!G$2)</f>
        <v>0</v>
      </c>
      <c r="H11" s="29">
        <f>COUNTIF('Matriz de Riesgos Institucional'!$E$67:$E$80,'Informe de Riesgos'!H$2)</f>
        <v>0</v>
      </c>
      <c r="I11" s="29">
        <f>COUNTIF('Matriz de Riesgos Institucional'!$E$67:$E$80,'Informe de Riesgos'!I$2)</f>
        <v>0</v>
      </c>
      <c r="J11" s="29">
        <f>COUNTIF('Matriz de Riesgos Institucional'!$E$67:$E$80,'Informe de Riesgos'!J$2)</f>
        <v>0</v>
      </c>
      <c r="K11" s="29">
        <f>COUNTIF('Matriz de Riesgos Institucional'!$E$67:$E$80,'Informe de Riesgos'!K$2)</f>
        <v>5</v>
      </c>
      <c r="L11" s="30">
        <f>COUNTIF('Matriz de Riesgos Institucional'!$E$67:$E$80,'Informe de Riesgos'!L$2)</f>
        <v>0</v>
      </c>
      <c r="M11" s="31">
        <f>COUNTIF('Matriz de Riesgos Institucional'!$N$67:$O$80,"Baja")</f>
        <v>0</v>
      </c>
      <c r="N11" s="29">
        <f>COUNTIF('Matriz de Riesgos Institucional'!$N$67:$O$80,"Moderada")</f>
        <v>0</v>
      </c>
      <c r="O11" s="29">
        <f>COUNTIF('Matriz de Riesgos Institucional'!$N$67:$O$80,"Alta")</f>
        <v>5</v>
      </c>
      <c r="P11" s="29">
        <f>COUNTIF('Matriz de Riesgos Institucional'!$N$67:$O$80,"Extrema")</f>
        <v>0</v>
      </c>
      <c r="Q11" s="32">
        <f t="shared" si="0"/>
        <v>5</v>
      </c>
    </row>
    <row r="12" spans="1:17" ht="24.75" customHeight="1" x14ac:dyDescent="0.25">
      <c r="A12" s="28">
        <v>10</v>
      </c>
      <c r="B12" s="33" t="s">
        <v>790</v>
      </c>
      <c r="C12" s="28">
        <f>COUNTIF('Matriz de Riesgos Institucional'!$E$81:$E$87,'Informe de Riesgos'!C$2)</f>
        <v>0</v>
      </c>
      <c r="D12" s="29">
        <f>COUNTIF('Matriz de Riesgos Institucional'!$E$81:$E$87,'Informe de Riesgos'!D$2)</f>
        <v>0</v>
      </c>
      <c r="E12" s="29">
        <f>COUNTIF('Matriz de Riesgos Institucional'!$E$81:$E$87,'Informe de Riesgos'!E$2)</f>
        <v>0</v>
      </c>
      <c r="F12" s="29">
        <f>COUNTIF('Matriz de Riesgos Institucional'!$E$81:$E$87,'Informe de Riesgos'!F$2)</f>
        <v>1</v>
      </c>
      <c r="G12" s="29">
        <f>COUNTIF('Matriz de Riesgos Institucional'!$E$81:$E$87,'Informe de Riesgos'!G$2)</f>
        <v>0</v>
      </c>
      <c r="H12" s="29">
        <f>COUNTIF('Matriz de Riesgos Institucional'!$E$81:$E$87,'Informe de Riesgos'!H$2)</f>
        <v>0</v>
      </c>
      <c r="I12" s="29">
        <f>COUNTIF('Matriz de Riesgos Institucional'!$E$81:$E$87,'Informe de Riesgos'!I$2)</f>
        <v>0</v>
      </c>
      <c r="J12" s="29">
        <f>COUNTIF('Matriz de Riesgos Institucional'!$E$81:$E$87,'Informe de Riesgos'!J$2)</f>
        <v>0</v>
      </c>
      <c r="K12" s="29">
        <f>COUNTIF('Matriz de Riesgos Institucional'!$E$81:$E$87,'Informe de Riesgos'!K$2)</f>
        <v>3</v>
      </c>
      <c r="L12" s="30">
        <f>COUNTIF('Matriz de Riesgos Institucional'!$E$81:$E$87,'Informe de Riesgos'!L$2)</f>
        <v>0</v>
      </c>
      <c r="M12" s="31">
        <f>COUNTIF('Matriz de Riesgos Institucional'!$N$81:$O$87,"Baja")</f>
        <v>0</v>
      </c>
      <c r="N12" s="29">
        <f>COUNTIF('Matriz de Riesgos Institucional'!$N$81:$O$87,"Moderada")</f>
        <v>0</v>
      </c>
      <c r="O12" s="29">
        <f>COUNTIF('Matriz de Riesgos Institucional'!$N$81:$O$87,"Alta")</f>
        <v>3</v>
      </c>
      <c r="P12" s="29">
        <f>COUNTIF('Matriz de Riesgos Institucional'!$N$81:$O$87,"Extrema")</f>
        <v>1</v>
      </c>
      <c r="Q12" s="32">
        <f t="shared" si="0"/>
        <v>4</v>
      </c>
    </row>
    <row r="13" spans="1:17" ht="24" customHeight="1" x14ac:dyDescent="0.25">
      <c r="A13" s="28">
        <v>11</v>
      </c>
      <c r="B13" s="33" t="s">
        <v>428</v>
      </c>
      <c r="C13" s="28">
        <f>COUNTIF('Matriz de Riesgos Institucional'!$E$88:$E$98,'Informe de Riesgos'!C$2)</f>
        <v>1</v>
      </c>
      <c r="D13" s="29">
        <f>COUNTIF('Matriz de Riesgos Institucional'!$E$88:$E$98,'Informe de Riesgos'!D$2)</f>
        <v>0</v>
      </c>
      <c r="E13" s="29">
        <f>COUNTIF('Matriz de Riesgos Institucional'!$E$88:$E$98,'Informe de Riesgos'!E$2)</f>
        <v>0</v>
      </c>
      <c r="F13" s="29">
        <f>COUNTIF('Matriz de Riesgos Institucional'!$E$88:$E$98,'Informe de Riesgos'!F$2)</f>
        <v>0</v>
      </c>
      <c r="G13" s="29">
        <f>COUNTIF('Matriz de Riesgos Institucional'!$E$88:$E$98,'Informe de Riesgos'!G$2)</f>
        <v>0</v>
      </c>
      <c r="H13" s="29">
        <f>COUNTIF('Matriz de Riesgos Institucional'!$E$88:$E$98,'Informe de Riesgos'!H$2)</f>
        <v>0</v>
      </c>
      <c r="I13" s="29">
        <f>COUNTIF('Matriz de Riesgos Institucional'!$E$88:$E$98,'Informe de Riesgos'!I$2)</f>
        <v>2</v>
      </c>
      <c r="J13" s="29">
        <f>COUNTIF('Matriz de Riesgos Institucional'!$E$88:$E$98,'Informe de Riesgos'!J$2)</f>
        <v>0</v>
      </c>
      <c r="K13" s="29">
        <f>COUNTIF('Matriz de Riesgos Institucional'!$E$88:$E$98,'Informe de Riesgos'!K$2)</f>
        <v>2</v>
      </c>
      <c r="L13" s="30">
        <f>COUNTIF('Matriz de Riesgos Institucional'!$E$88:$E$98,'Informe de Riesgos'!L$2)</f>
        <v>0</v>
      </c>
      <c r="M13" s="31">
        <f>COUNTIF('Matriz de Riesgos Institucional'!$N$88:$O$98,"Baja")</f>
        <v>0</v>
      </c>
      <c r="N13" s="29">
        <f>COUNTIF('Matriz de Riesgos Institucional'!$N$88:$O$98,"Moderada")</f>
        <v>3</v>
      </c>
      <c r="O13" s="29">
        <f>COUNTIF('Matriz de Riesgos Institucional'!$N$88:$O$98,"Alta")</f>
        <v>2</v>
      </c>
      <c r="P13" s="29">
        <f>COUNTIF('Matriz de Riesgos Institucional'!$N$88:$O$98,"Extrema")</f>
        <v>0</v>
      </c>
      <c r="Q13" s="32">
        <f t="shared" si="0"/>
        <v>5</v>
      </c>
    </row>
    <row r="14" spans="1:17" ht="24" customHeight="1" x14ac:dyDescent="0.25">
      <c r="A14" s="28">
        <v>12</v>
      </c>
      <c r="B14" s="33" t="s">
        <v>791</v>
      </c>
      <c r="C14" s="28">
        <f>COUNTIF('Matriz de Riesgos Institucional'!$E$99:$E$103,'Informe de Riesgos'!C$2)</f>
        <v>0</v>
      </c>
      <c r="D14" s="29">
        <f>COUNTIF('Matriz de Riesgos Institucional'!$E$99:$E$103,'Informe de Riesgos'!D$2)</f>
        <v>0</v>
      </c>
      <c r="E14" s="29">
        <f>COUNTIF('Matriz de Riesgos Institucional'!$E$99:$E$103,'Informe de Riesgos'!E$2)</f>
        <v>1</v>
      </c>
      <c r="F14" s="29">
        <f>COUNTIF('Matriz de Riesgos Institucional'!$E$99:$E$103,'Informe de Riesgos'!F$2)</f>
        <v>0</v>
      </c>
      <c r="G14" s="29">
        <f>COUNTIF('Matriz de Riesgos Institucional'!$E$99:$E$103,'Informe de Riesgos'!G$2)</f>
        <v>0</v>
      </c>
      <c r="H14" s="29">
        <f>COUNTIF('Matriz de Riesgos Institucional'!$E$99:$E$103,'Informe de Riesgos'!H$2)</f>
        <v>0</v>
      </c>
      <c r="I14" s="29">
        <f>COUNTIF('Matriz de Riesgos Institucional'!$E$99:$E$103,'Informe de Riesgos'!I$2)</f>
        <v>0</v>
      </c>
      <c r="J14" s="29">
        <f>COUNTIF('Matriz de Riesgos Institucional'!$E$99:$E$103,'Informe de Riesgos'!J$2)</f>
        <v>0</v>
      </c>
      <c r="K14" s="29">
        <f>COUNTIF('Matriz de Riesgos Institucional'!$E$99:$E$103,'Informe de Riesgos'!K$2)</f>
        <v>1</v>
      </c>
      <c r="L14" s="30">
        <f>COUNTIF('Matriz de Riesgos Institucional'!$E$99:$E$103,'Informe de Riesgos'!L$2)</f>
        <v>3</v>
      </c>
      <c r="M14" s="31">
        <f>COUNTIF('Matriz de Riesgos Institucional'!$N$99:$O$103,"Baja")</f>
        <v>0</v>
      </c>
      <c r="N14" s="29">
        <f>COUNTIF('Matriz de Riesgos Institucional'!$N$99:$O$103,"Moderada")</f>
        <v>0</v>
      </c>
      <c r="O14" s="29">
        <f>COUNTIF('Matriz de Riesgos Institucional'!$N$99:$O$103,"Alta")</f>
        <v>5</v>
      </c>
      <c r="P14" s="29">
        <f>COUNTIF('Matriz de Riesgos Institucional'!$N$99:$O$103,"Extrema")</f>
        <v>0</v>
      </c>
      <c r="Q14" s="32">
        <f t="shared" si="0"/>
        <v>5</v>
      </c>
    </row>
    <row r="15" spans="1:17" ht="24" customHeight="1" x14ac:dyDescent="0.25">
      <c r="A15" s="28">
        <v>13</v>
      </c>
      <c r="B15" s="33" t="s">
        <v>511</v>
      </c>
      <c r="C15" s="28">
        <f>COUNTIF('Matriz de Riesgos Institucional'!$E$104:$E$114,'Informe de Riesgos'!C$2)</f>
        <v>0</v>
      </c>
      <c r="D15" s="29">
        <f>COUNTIF('Matriz de Riesgos Institucional'!$E$104:$E$114,'Informe de Riesgos'!D$2)</f>
        <v>0</v>
      </c>
      <c r="E15" s="29">
        <f>COUNTIF('Matriz de Riesgos Institucional'!$E$104:$E$114,'Informe de Riesgos'!E$2)</f>
        <v>0</v>
      </c>
      <c r="F15" s="29">
        <f>COUNTIF('Matriz de Riesgos Institucional'!$E$104:$E$114,'Informe de Riesgos'!F$2)</f>
        <v>0</v>
      </c>
      <c r="G15" s="29">
        <f>COUNTIF('Matriz de Riesgos Institucional'!$E$104:$E$114,'Informe de Riesgos'!G$2)</f>
        <v>0</v>
      </c>
      <c r="H15" s="29">
        <f>COUNTIF('Matriz de Riesgos Institucional'!$E$104:$E$114,'Informe de Riesgos'!H$2)</f>
        <v>0</v>
      </c>
      <c r="I15" s="29">
        <f>COUNTIF('Matriz de Riesgos Institucional'!$E$104:$E$114,'Informe de Riesgos'!I$2)</f>
        <v>0</v>
      </c>
      <c r="J15" s="29">
        <f>COUNTIF('Matriz de Riesgos Institucional'!$E$104:$E$114,'Informe de Riesgos'!J$2)</f>
        <v>0</v>
      </c>
      <c r="K15" s="29">
        <f>COUNTIF('Matriz de Riesgos Institucional'!$E$104:$E$114,'Informe de Riesgos'!K$2)</f>
        <v>5</v>
      </c>
      <c r="L15" s="30">
        <f>COUNTIF('Matriz de Riesgos Institucional'!$E$104:$E$114,'Informe de Riesgos'!L$2)</f>
        <v>1</v>
      </c>
      <c r="M15" s="31">
        <f>COUNTIF('Matriz de Riesgos Institucional'!$N$104:$O$114,"Baja")</f>
        <v>0</v>
      </c>
      <c r="N15" s="29">
        <f>COUNTIF('Matriz de Riesgos Institucional'!$N$104:$O$114,"Moderada")</f>
        <v>0</v>
      </c>
      <c r="O15" s="29">
        <f>COUNTIF('Matriz de Riesgos Institucional'!$N$104:$O$114,"Alta")</f>
        <v>6</v>
      </c>
      <c r="P15" s="29">
        <f>COUNTIF('Matriz de Riesgos Institucional'!$N$104:$O$114,"Extrema")</f>
        <v>0</v>
      </c>
      <c r="Q15" s="32">
        <f t="shared" si="0"/>
        <v>6</v>
      </c>
    </row>
    <row r="16" spans="1:17" ht="22.5" customHeight="1" x14ac:dyDescent="0.25">
      <c r="A16" s="28">
        <v>14</v>
      </c>
      <c r="B16" s="33" t="s">
        <v>562</v>
      </c>
      <c r="C16" s="28">
        <f>COUNTIF('Matriz de Riesgos Institucional'!$E$115:$E$122,'Informe de Riesgos'!C$2)</f>
        <v>2</v>
      </c>
      <c r="D16" s="29">
        <f>COUNTIF('Matriz de Riesgos Institucional'!$E$115:$E$122,'Informe de Riesgos'!D$2)</f>
        <v>0</v>
      </c>
      <c r="E16" s="29">
        <f>COUNTIF('Matriz de Riesgos Institucional'!$E$115:$E$122,'Informe de Riesgos'!E$2)</f>
        <v>0</v>
      </c>
      <c r="F16" s="29">
        <f>COUNTIF('Matriz de Riesgos Institucional'!$E$115:$E$122,'Informe de Riesgos'!F$2)</f>
        <v>0</v>
      </c>
      <c r="G16" s="29">
        <f>COUNTIF('Matriz de Riesgos Institucional'!$E$115:$E$122,'Informe de Riesgos'!G$2)</f>
        <v>0</v>
      </c>
      <c r="H16" s="29">
        <f>COUNTIF('Matriz de Riesgos Institucional'!$E$115:$E$122,'Informe de Riesgos'!H$2)</f>
        <v>0</v>
      </c>
      <c r="I16" s="29">
        <f>COUNTIF('Matriz de Riesgos Institucional'!$E$115:$E$122,'Informe de Riesgos'!I$2)</f>
        <v>0</v>
      </c>
      <c r="J16" s="29">
        <f>COUNTIF('Matriz de Riesgos Institucional'!$E$115:$E$122,'Informe de Riesgos'!J$2)</f>
        <v>4</v>
      </c>
      <c r="K16" s="29">
        <f>COUNTIF('Matriz de Riesgos Institucional'!$E$115:$E$122,'Informe de Riesgos'!K$2)</f>
        <v>0</v>
      </c>
      <c r="L16" s="30">
        <f>COUNTIF('Matriz de Riesgos Institucional'!$E$115:$E$122,'Informe de Riesgos'!L$2)</f>
        <v>0</v>
      </c>
      <c r="M16" s="31">
        <f>COUNTIF('Matriz de Riesgos Institucional'!$N$115:$O$122,"Baja")</f>
        <v>0</v>
      </c>
      <c r="N16" s="29">
        <f>COUNTIF('Matriz de Riesgos Institucional'!$N$115:$O$122,"Moderada")</f>
        <v>0</v>
      </c>
      <c r="O16" s="29">
        <f>COUNTIF('Matriz de Riesgos Institucional'!$N$115:$O$122,"Alta")</f>
        <v>6</v>
      </c>
      <c r="P16" s="29">
        <f>COUNTIF('Matriz de Riesgos Institucional'!$N$115:$O$122,"Extrema")</f>
        <v>0</v>
      </c>
      <c r="Q16" s="32">
        <f t="shared" si="0"/>
        <v>6</v>
      </c>
    </row>
    <row r="17" spans="1:17" ht="21" customHeight="1" x14ac:dyDescent="0.25">
      <c r="A17" s="28">
        <v>15</v>
      </c>
      <c r="B17" s="33" t="s">
        <v>612</v>
      </c>
      <c r="C17" s="28">
        <f>COUNTIF('Matriz de Riesgos Institucional'!$E$123:$E$127,'Informe de Riesgos'!C$2)</f>
        <v>1</v>
      </c>
      <c r="D17" s="29">
        <f>COUNTIF('Matriz de Riesgos Institucional'!$E$123:$E$127,'Informe de Riesgos'!D$2)</f>
        <v>0</v>
      </c>
      <c r="E17" s="29">
        <f>COUNTIF('Matriz de Riesgos Institucional'!$E$123:$E$127,'Informe de Riesgos'!E$2)</f>
        <v>0</v>
      </c>
      <c r="F17" s="29">
        <f>COUNTIF('Matriz de Riesgos Institucional'!$E$123:$E$127,'Informe de Riesgos'!F$2)</f>
        <v>0</v>
      </c>
      <c r="G17" s="29">
        <f>COUNTIF('Matriz de Riesgos Institucional'!$E$123:$E$127,'Informe de Riesgos'!G$2)</f>
        <v>0</v>
      </c>
      <c r="H17" s="29">
        <f>COUNTIF('Matriz de Riesgos Institucional'!$E$123:$E$127,'Informe de Riesgos'!H$2)</f>
        <v>0</v>
      </c>
      <c r="I17" s="29">
        <f>COUNTIF('Matriz de Riesgos Institucional'!$E$123:$E$127,'Informe de Riesgos'!I$2)</f>
        <v>0</v>
      </c>
      <c r="J17" s="29">
        <f>COUNTIF('Matriz de Riesgos Institucional'!$E$123:$E$127,'Informe de Riesgos'!J$2)</f>
        <v>3</v>
      </c>
      <c r="K17" s="29">
        <f>COUNTIF('Matriz de Riesgos Institucional'!$E$123:$E$127,'Informe de Riesgos'!K$2)</f>
        <v>0</v>
      </c>
      <c r="L17" s="30">
        <f>COUNTIF('Matriz de Riesgos Institucional'!$E$123:$E$127,'Informe de Riesgos'!L$2)</f>
        <v>0</v>
      </c>
      <c r="M17" s="31">
        <f>COUNTIF('Matriz de Riesgos Institucional'!$N$123:$O$127,"Baja")</f>
        <v>0</v>
      </c>
      <c r="N17" s="29">
        <f>COUNTIF('Matriz de Riesgos Institucional'!$N$123:$O$127,"Moderada")</f>
        <v>0</v>
      </c>
      <c r="O17" s="29">
        <f>COUNTIF('Matriz de Riesgos Institucional'!$N$123:$O$127,"Alta")</f>
        <v>3</v>
      </c>
      <c r="P17" s="29">
        <f>COUNTIF('Matriz de Riesgos Institucional'!$N$123:$O$127,"Extrema")</f>
        <v>1</v>
      </c>
      <c r="Q17" s="32">
        <f t="shared" si="0"/>
        <v>4</v>
      </c>
    </row>
    <row r="18" spans="1:17" ht="31.5" x14ac:dyDescent="0.25">
      <c r="A18" s="28">
        <v>16</v>
      </c>
      <c r="B18" s="33" t="s">
        <v>629</v>
      </c>
      <c r="C18" s="28">
        <f>COUNTIF('Matriz de Riesgos Institucional'!$E$128:$E$132,'Informe de Riesgos'!C$2)</f>
        <v>1</v>
      </c>
      <c r="D18" s="29">
        <f>COUNTIF('Matriz de Riesgos Institucional'!$E$128:$E$132,'Informe de Riesgos'!D$2)</f>
        <v>0</v>
      </c>
      <c r="E18" s="29">
        <f>COUNTIF('Matriz de Riesgos Institucional'!$E$128:$E$132,'Informe de Riesgos'!E$2)</f>
        <v>0</v>
      </c>
      <c r="F18" s="29">
        <f>COUNTIF('Matriz de Riesgos Institucional'!$E$128:$E$132,'Informe de Riesgos'!F$2)</f>
        <v>0</v>
      </c>
      <c r="G18" s="29">
        <f>COUNTIF('Matriz de Riesgos Institucional'!$E$128:$E$132,'Informe de Riesgos'!G$2)</f>
        <v>0</v>
      </c>
      <c r="H18" s="29">
        <f>COUNTIF('Matriz de Riesgos Institucional'!$E$128:$E$132,'Informe de Riesgos'!H$2)</f>
        <v>0</v>
      </c>
      <c r="I18" s="29">
        <f>COUNTIF('Matriz de Riesgos Institucional'!$E$128:$E$132,'Informe de Riesgos'!I$2)</f>
        <v>0</v>
      </c>
      <c r="J18" s="29">
        <f>COUNTIF('Matriz de Riesgos Institucional'!$E$128:$E$132,'Informe de Riesgos'!J$2)</f>
        <v>1</v>
      </c>
      <c r="K18" s="29">
        <f>COUNTIF('Matriz de Riesgos Institucional'!$E$128:$E$132,'Informe de Riesgos'!K$2)</f>
        <v>0</v>
      </c>
      <c r="L18" s="30">
        <f>COUNTIF('Matriz de Riesgos Institucional'!$E$128:$E$132,'Informe de Riesgos'!L$2)</f>
        <v>0</v>
      </c>
      <c r="M18" s="31">
        <f>COUNTIF('Matriz de Riesgos Institucional'!$N$128:$O$132,"Baja")</f>
        <v>0</v>
      </c>
      <c r="N18" s="29">
        <f>COUNTIF('Matriz de Riesgos Institucional'!$N$128:$O$132,"Moderada")</f>
        <v>0</v>
      </c>
      <c r="O18" s="29">
        <f>COUNTIF('Matriz de Riesgos Institucional'!$N$128:$O$132,"Alta")</f>
        <v>2</v>
      </c>
      <c r="P18" s="29">
        <f>COUNTIF('Matriz de Riesgos Institucional'!$N$128:$O$132,"Extrema")</f>
        <v>0</v>
      </c>
      <c r="Q18" s="32">
        <f t="shared" si="0"/>
        <v>2</v>
      </c>
    </row>
    <row r="19" spans="1:17" ht="21" customHeight="1" x14ac:dyDescent="0.25">
      <c r="A19" s="28">
        <v>17</v>
      </c>
      <c r="B19" s="33" t="s">
        <v>656</v>
      </c>
      <c r="C19" s="28">
        <f>COUNTIF('Matriz de Riesgos Institucional'!$E$133:$E$135,'Informe de Riesgos'!C$2)</f>
        <v>1</v>
      </c>
      <c r="D19" s="29">
        <f>COUNTIF('Matriz de Riesgos Institucional'!$E$133:$E$135,'Informe de Riesgos'!D$2)</f>
        <v>0</v>
      </c>
      <c r="E19" s="29">
        <f>COUNTIF('Matriz de Riesgos Institucional'!$E$133:$E$135,'Informe de Riesgos'!E$2)</f>
        <v>0</v>
      </c>
      <c r="F19" s="29">
        <f>COUNTIF('Matriz de Riesgos Institucional'!$E$133:$E$135,'Informe de Riesgos'!F$2)</f>
        <v>0</v>
      </c>
      <c r="G19" s="29">
        <f>COUNTIF('Matriz de Riesgos Institucional'!$E$133:$E$135,'Informe de Riesgos'!G$2)</f>
        <v>1</v>
      </c>
      <c r="H19" s="29">
        <f>COUNTIF('Matriz de Riesgos Institucional'!$E$133:$E$135,'Informe de Riesgos'!H$2)</f>
        <v>0</v>
      </c>
      <c r="I19" s="29">
        <f>COUNTIF('Matriz de Riesgos Institucional'!$E$133:$E$135,'Informe de Riesgos'!I$2)</f>
        <v>0</v>
      </c>
      <c r="J19" s="29">
        <f>COUNTIF('Matriz de Riesgos Institucional'!$E$133:$E$135,'Informe de Riesgos'!J$2)</f>
        <v>0</v>
      </c>
      <c r="K19" s="29">
        <f>COUNTIF('Matriz de Riesgos Institucional'!$E$133:$E$135,'Informe de Riesgos'!K$2)</f>
        <v>1</v>
      </c>
      <c r="L19" s="30">
        <f>COUNTIF('Matriz de Riesgos Institucional'!$E$133:$E$135,'Informe de Riesgos'!L$2)</f>
        <v>0</v>
      </c>
      <c r="M19" s="31">
        <f>COUNTIF('Matriz de Riesgos Institucional'!$N$133:$O$135,"Baja")</f>
        <v>0</v>
      </c>
      <c r="N19" s="29">
        <f>COUNTIF('Matriz de Riesgos Institucional'!$N$133:$O$135,"Moderada")</f>
        <v>0</v>
      </c>
      <c r="O19" s="29">
        <f>COUNTIF('Matriz de Riesgos Institucional'!$N$133:$O$135,"Alta")</f>
        <v>3</v>
      </c>
      <c r="P19" s="29">
        <f>COUNTIF('Matriz de Riesgos Institucional'!$N$133:$O$135,"Extrema")</f>
        <v>0</v>
      </c>
      <c r="Q19" s="32">
        <f t="shared" si="0"/>
        <v>3</v>
      </c>
    </row>
    <row r="20" spans="1:17" ht="21" customHeight="1" x14ac:dyDescent="0.25">
      <c r="A20" s="28">
        <v>18</v>
      </c>
      <c r="B20" s="33" t="s">
        <v>679</v>
      </c>
      <c r="C20" s="28">
        <f>COUNTIF('Matriz de Riesgos Institucional'!$E$136:$E$147,'Informe de Riesgos'!C$2)</f>
        <v>2</v>
      </c>
      <c r="D20" s="29">
        <f>COUNTIF('Matriz de Riesgos Institucional'!$E$136:$E$147,'Informe de Riesgos'!D$2)</f>
        <v>0</v>
      </c>
      <c r="E20" s="29">
        <f>COUNTIF('Matriz de Riesgos Institucional'!$E$136:$E$147,'Informe de Riesgos'!E$2)</f>
        <v>0</v>
      </c>
      <c r="F20" s="29">
        <f>COUNTIF('Matriz de Riesgos Institucional'!$E$136:$E$147,'Informe de Riesgos'!F$2)</f>
        <v>2</v>
      </c>
      <c r="G20" s="29">
        <f>COUNTIF('Matriz de Riesgos Institucional'!$E$136:$E$147,'Informe de Riesgos'!G$2)</f>
        <v>0</v>
      </c>
      <c r="H20" s="29">
        <f>COUNTIF('Matriz de Riesgos Institucional'!$E$136:$E$147,'Informe de Riesgos'!H$2)</f>
        <v>1</v>
      </c>
      <c r="I20" s="29">
        <f>COUNTIF('Matriz de Riesgos Institucional'!$E$136:$E$147,'Informe de Riesgos'!I$2)</f>
        <v>2</v>
      </c>
      <c r="J20" s="29">
        <f>COUNTIF('Matriz de Riesgos Institucional'!$E$136:$E$147,'Informe de Riesgos'!J$2)</f>
        <v>1</v>
      </c>
      <c r="K20" s="29">
        <f>COUNTIF('Matriz de Riesgos Institucional'!$E$136:$E$147,'Informe de Riesgos'!K$2)</f>
        <v>1</v>
      </c>
      <c r="L20" s="30">
        <f>COUNTIF('Matriz de Riesgos Institucional'!$E$136:$E$147,'Informe de Riesgos'!L$2)</f>
        <v>0</v>
      </c>
      <c r="M20" s="31">
        <f>COUNTIF('Matriz de Riesgos Institucional'!$N$136:$O$147,"Baja")</f>
        <v>0</v>
      </c>
      <c r="N20" s="29">
        <f>COUNTIF('Matriz de Riesgos Institucional'!$N$136:$O$147,"Moderada")</f>
        <v>0</v>
      </c>
      <c r="O20" s="29">
        <f>COUNTIF('Matriz de Riesgos Institucional'!$N$136:$O$147,"Alta")</f>
        <v>9</v>
      </c>
      <c r="P20" s="29">
        <f>COUNTIF('Matriz de Riesgos Institucional'!$N$136:$O$147,"Extrema")</f>
        <v>0</v>
      </c>
      <c r="Q20" s="32">
        <f t="shared" si="0"/>
        <v>9</v>
      </c>
    </row>
    <row r="21" spans="1:17" ht="36.75" customHeight="1" x14ac:dyDescent="0.25">
      <c r="A21" s="28">
        <v>19</v>
      </c>
      <c r="B21" s="33" t="s">
        <v>792</v>
      </c>
      <c r="C21" s="28">
        <f>COUNTIF('Matriz de Riesgos Institucional'!$E$148:$E$153,'Informe de Riesgos'!C$2)</f>
        <v>1</v>
      </c>
      <c r="D21" s="29">
        <f>COUNTIF('Matriz de Riesgos Institucional'!$E$148:$E$153,'Informe de Riesgos'!D$2)</f>
        <v>0</v>
      </c>
      <c r="E21" s="29">
        <f>COUNTIF('Matriz de Riesgos Institucional'!$E$148:$E$153,'Informe de Riesgos'!E$2)</f>
        <v>0</v>
      </c>
      <c r="F21" s="29">
        <f>COUNTIF('Matriz de Riesgos Institucional'!$E$148:$E$153,'Informe de Riesgos'!F$2)</f>
        <v>0</v>
      </c>
      <c r="G21" s="29">
        <f>COUNTIF('Matriz de Riesgos Institucional'!$E$148:$E$153,'Informe de Riesgos'!G$2)</f>
        <v>0</v>
      </c>
      <c r="H21" s="29">
        <f>COUNTIF('Matriz de Riesgos Institucional'!$E$148:$E$153,'Informe de Riesgos'!H$2)</f>
        <v>2</v>
      </c>
      <c r="I21" s="29">
        <f>COUNTIF('Matriz de Riesgos Institucional'!$E$148:$E$153,'Informe de Riesgos'!I$2)</f>
        <v>0</v>
      </c>
      <c r="J21" s="29">
        <f>COUNTIF('Matriz de Riesgos Institucional'!$E$148:$E$153,'Informe de Riesgos'!J$2)</f>
        <v>1</v>
      </c>
      <c r="K21" s="29">
        <f>COUNTIF('Matriz de Riesgos Institucional'!$E$148:$E$153,'Informe de Riesgos'!K$2)</f>
        <v>0</v>
      </c>
      <c r="L21" s="30">
        <f>COUNTIF('Matriz de Riesgos Institucional'!$E$148:$E$153,'Informe de Riesgos'!L$2)</f>
        <v>0</v>
      </c>
      <c r="M21" s="31">
        <f>COUNTIF('Matriz de Riesgos Institucional'!$N$148:$O$153,"Baja")</f>
        <v>0</v>
      </c>
      <c r="N21" s="29">
        <f>COUNTIF('Matriz de Riesgos Institucional'!$N$148:$O$153,"Moderada")</f>
        <v>0</v>
      </c>
      <c r="O21" s="29">
        <f>COUNTIF('Matriz de Riesgos Institucional'!$N$148:$O$153,"Alta")</f>
        <v>4</v>
      </c>
      <c r="P21" s="29">
        <f>COUNTIF('Matriz de Riesgos Institucional'!$N$148:$O$153,"Extrema")</f>
        <v>0</v>
      </c>
      <c r="Q21" s="32">
        <f t="shared" si="0"/>
        <v>4</v>
      </c>
    </row>
    <row r="22" spans="1:17" ht="21" customHeight="1" thickBot="1" x14ac:dyDescent="0.3">
      <c r="A22" s="40"/>
      <c r="B22" s="39" t="s">
        <v>793</v>
      </c>
      <c r="C22" s="34">
        <f t="shared" ref="C22:Q22" si="1">SUM(C3:C21)</f>
        <v>18</v>
      </c>
      <c r="D22" s="35">
        <f t="shared" si="1"/>
        <v>2</v>
      </c>
      <c r="E22" s="35">
        <f t="shared" si="1"/>
        <v>1</v>
      </c>
      <c r="F22" s="35">
        <f t="shared" si="1"/>
        <v>3</v>
      </c>
      <c r="G22" s="35">
        <f t="shared" si="1"/>
        <v>1</v>
      </c>
      <c r="H22" s="35">
        <f t="shared" si="1"/>
        <v>13</v>
      </c>
      <c r="I22" s="35">
        <f t="shared" si="1"/>
        <v>8</v>
      </c>
      <c r="J22" s="35">
        <f t="shared" si="1"/>
        <v>10</v>
      </c>
      <c r="K22" s="35">
        <f t="shared" si="1"/>
        <v>26</v>
      </c>
      <c r="L22" s="36">
        <f t="shared" si="1"/>
        <v>4</v>
      </c>
      <c r="M22" s="37">
        <f t="shared" si="1"/>
        <v>0</v>
      </c>
      <c r="N22" s="35">
        <f t="shared" si="1"/>
        <v>4</v>
      </c>
      <c r="O22" s="35">
        <f t="shared" si="1"/>
        <v>80</v>
      </c>
      <c r="P22" s="36">
        <f t="shared" si="1"/>
        <v>2</v>
      </c>
      <c r="Q22" s="38">
        <f t="shared" si="1"/>
        <v>86</v>
      </c>
    </row>
    <row r="27" spans="1:17" ht="24" customHeight="1" x14ac:dyDescent="0.2">
      <c r="A27" s="156" t="s">
        <v>794</v>
      </c>
      <c r="B27" s="157"/>
      <c r="C27" s="157"/>
      <c r="D27" s="157"/>
      <c r="E27" s="157"/>
      <c r="F27" s="157"/>
      <c r="G27" s="157"/>
      <c r="H27" s="157"/>
      <c r="I27" s="157"/>
      <c r="J27" s="157"/>
      <c r="K27" s="157"/>
      <c r="L27" s="9"/>
    </row>
    <row r="28" spans="1:17" ht="39" customHeight="1" x14ac:dyDescent="0.2">
      <c r="A28" s="10" t="s">
        <v>795</v>
      </c>
      <c r="B28" s="41"/>
      <c r="C28" s="158" t="s">
        <v>796</v>
      </c>
      <c r="D28" s="158"/>
      <c r="E28" s="158"/>
      <c r="F28" s="11" t="s">
        <v>797</v>
      </c>
      <c r="G28" s="11" t="s">
        <v>798</v>
      </c>
      <c r="H28" s="12" t="s">
        <v>799</v>
      </c>
      <c r="I28" s="12" t="s">
        <v>800</v>
      </c>
      <c r="J28" s="12" t="s">
        <v>801</v>
      </c>
      <c r="K28" s="12" t="s">
        <v>802</v>
      </c>
      <c r="L28" s="9"/>
    </row>
    <row r="29" spans="1:17" ht="131.25" customHeight="1" x14ac:dyDescent="0.2">
      <c r="A29" s="13" t="s">
        <v>803</v>
      </c>
      <c r="B29" s="13"/>
      <c r="C29" s="159" t="s">
        <v>804</v>
      </c>
      <c r="D29" s="159"/>
      <c r="E29" s="159"/>
      <c r="F29" s="14" t="s">
        <v>805</v>
      </c>
      <c r="G29" s="15">
        <f>COUNTIFS('Matriz de Riesgos Institucional'!$E$7:$E$153,"Riesgo de Corrupción",'Matriz de Riesgos Institucional'!$N$7:$N$153,"Baja")</f>
        <v>0</v>
      </c>
      <c r="H29" s="15">
        <f>COUNTIFS('Matriz de Riesgos Institucional'!$N$7:$N$35,"Baja")</f>
        <v>0</v>
      </c>
      <c r="I29" s="15">
        <f>COUNTIFS('Matriz de Riesgos Institucional'!$N$36:$N$87,"Baja")</f>
        <v>0</v>
      </c>
      <c r="J29" s="15">
        <f>COUNTIFS('Matriz de Riesgos Institucional'!$N$88:$N$147,"Baja")</f>
        <v>0</v>
      </c>
      <c r="K29" s="15">
        <f>COUNTIFS('Matriz de Riesgos Institucional'!N148:N153,"Baja")</f>
        <v>0</v>
      </c>
      <c r="L29" s="16"/>
    </row>
    <row r="30" spans="1:17" ht="149.25" customHeight="1" x14ac:dyDescent="0.2">
      <c r="A30" s="13" t="s">
        <v>806</v>
      </c>
      <c r="B30" s="13"/>
      <c r="C30" s="160" t="s">
        <v>807</v>
      </c>
      <c r="D30" s="160"/>
      <c r="E30" s="160"/>
      <c r="F30" s="14" t="s">
        <v>808</v>
      </c>
      <c r="G30" s="15">
        <f>COUNTIFS('Matriz de Riesgos Institucional'!$E$7:$E$153,"Riesgo de Corrupción",'Matriz de Riesgos Institucional'!$N$7:$N$153,"Moderada")</f>
        <v>0</v>
      </c>
      <c r="H30" s="15">
        <f>COUNTIFS('Matriz de Riesgos Institucional'!$N$7:$N$35,"Moderada")</f>
        <v>1</v>
      </c>
      <c r="I30" s="15">
        <f>COUNTIFS('Matriz de Riesgos Institucional'!$N$36:$N$87,"Moderada")</f>
        <v>0</v>
      </c>
      <c r="J30" s="15">
        <f>COUNTIFS('Matriz de Riesgos Institucional'!$N$88:$N$147,"Moderada")</f>
        <v>3</v>
      </c>
      <c r="K30" s="15">
        <f>COUNTIFS('Matriz de Riesgos Institucional'!N148:N153,"Moderada")</f>
        <v>0</v>
      </c>
      <c r="L30" s="16"/>
    </row>
    <row r="31" spans="1:17" ht="103.5" customHeight="1" x14ac:dyDescent="0.2">
      <c r="A31" s="13" t="s">
        <v>809</v>
      </c>
      <c r="B31" s="13"/>
      <c r="C31" s="161" t="s">
        <v>810</v>
      </c>
      <c r="D31" s="161"/>
      <c r="E31" s="161"/>
      <c r="F31" s="14" t="s">
        <v>811</v>
      </c>
      <c r="G31" s="15">
        <f>COUNTIFS('Matriz de Riesgos Institucional'!$E$7:$E$153,"Riesgo de Corrupción",'Matriz de Riesgos Institucional'!$N$7:$N$153,"Alta")</f>
        <v>18</v>
      </c>
      <c r="H31" s="15">
        <f>COUNTIFS('Matriz de Riesgos Institucional'!$N$7:$N$35,"Alta")</f>
        <v>20</v>
      </c>
      <c r="I31" s="15">
        <f>COUNTIFS('Matriz de Riesgos Institucional'!$N$36:$N$87,"Alta")</f>
        <v>20</v>
      </c>
      <c r="J31" s="15">
        <f>COUNTIFS('Matriz de Riesgos Institucional'!$N$88:$N$147,"Alta")</f>
        <v>36</v>
      </c>
      <c r="K31" s="15">
        <f>COUNTIFS('Matriz de Riesgos Institucional'!N148:N153,"Alta")</f>
        <v>4</v>
      </c>
      <c r="L31" s="16"/>
    </row>
    <row r="32" spans="1:17" ht="162.75" customHeight="1" x14ac:dyDescent="0.2">
      <c r="A32" s="13" t="s">
        <v>812</v>
      </c>
      <c r="B32" s="13"/>
      <c r="C32" s="162" t="s">
        <v>813</v>
      </c>
      <c r="D32" s="162"/>
      <c r="E32" s="162"/>
      <c r="F32" s="14" t="s">
        <v>814</v>
      </c>
      <c r="G32" s="15">
        <f>COUNTIFS('Matriz de Riesgos Institucional'!$E$7:$E$153,"Riesgo de Corrupción",'Matriz de Riesgos Institucional'!$N$7:$N$153,"Extrema")</f>
        <v>0</v>
      </c>
      <c r="H32" s="15">
        <f>COUNTIFS('Matriz de Riesgos Institucional'!$N$7:$N$35,"Extrema")</f>
        <v>0</v>
      </c>
      <c r="I32" s="15">
        <f>COUNTIFS('Matriz de Riesgos Institucional'!$N$36:$N$87,"Extrema")</f>
        <v>1</v>
      </c>
      <c r="J32" s="15">
        <f>COUNTIFS('Matriz de Riesgos Institucional'!$N$88:$N$147,"Extrema")</f>
        <v>1</v>
      </c>
      <c r="K32" s="15">
        <f>COUNTIFS('Matriz de Riesgos Institucional'!N148:N153,"Extrema")</f>
        <v>0</v>
      </c>
      <c r="L32" s="16"/>
    </row>
    <row r="35" spans="1:15" ht="13.5" thickBot="1" x14ac:dyDescent="0.25"/>
    <row r="36" spans="1:15" ht="26.25" x14ac:dyDescent="0.4">
      <c r="A36" s="163" t="s">
        <v>815</v>
      </c>
      <c r="B36" s="164"/>
      <c r="C36" s="164"/>
      <c r="D36" s="164"/>
      <c r="E36" s="164"/>
      <c r="F36" s="164"/>
      <c r="G36" s="164"/>
      <c r="H36" s="164"/>
      <c r="I36" s="164"/>
      <c r="J36" s="164"/>
      <c r="K36" s="165"/>
    </row>
    <row r="37" spans="1:15" ht="26.25" x14ac:dyDescent="0.2">
      <c r="A37" s="149"/>
      <c r="B37" s="150"/>
      <c r="C37" s="17" t="s">
        <v>31</v>
      </c>
      <c r="D37" s="18"/>
      <c r="E37" s="18"/>
      <c r="F37" s="18"/>
      <c r="G37" s="18"/>
      <c r="H37" s="18"/>
      <c r="I37" s="18"/>
      <c r="J37" s="18"/>
      <c r="K37" s="46"/>
    </row>
    <row r="38" spans="1:15" ht="26.25" x14ac:dyDescent="0.2">
      <c r="A38" s="149" t="s">
        <v>30</v>
      </c>
      <c r="B38" s="150"/>
      <c r="C38" s="175" t="s">
        <v>816</v>
      </c>
      <c r="D38" s="175"/>
      <c r="E38" s="176" t="s">
        <v>817</v>
      </c>
      <c r="F38" s="177"/>
      <c r="G38" s="178" t="s">
        <v>818</v>
      </c>
      <c r="H38" s="175"/>
      <c r="I38" s="20" t="s">
        <v>819</v>
      </c>
      <c r="J38" s="178" t="s">
        <v>820</v>
      </c>
      <c r="K38" s="179"/>
    </row>
    <row r="39" spans="1:15" ht="22.5" customHeight="1" x14ac:dyDescent="0.2">
      <c r="A39" s="166" t="s">
        <v>821</v>
      </c>
      <c r="B39" s="167"/>
      <c r="C39" s="168">
        <f>COUNTIFS('Matriz de Riesgos Institucional'!$I$7:$I$153,5,'Matriz de Riesgos Institucional'!$K$7:$K$153,1)</f>
        <v>0</v>
      </c>
      <c r="D39" s="169"/>
      <c r="E39" s="170">
        <f>COUNTIFS('Matriz de Riesgos Institucional'!$I$7:$I$153,5,'Matriz de Riesgos Institucional'!$K$7:$K$153,2)</f>
        <v>0</v>
      </c>
      <c r="F39" s="171"/>
      <c r="G39" s="172">
        <f>COUNTIFS('Matriz de Riesgos Institucional'!$I$7:$I$153,5,'Matriz de Riesgos Institucional'!$K$7:$K$153,3)</f>
        <v>0</v>
      </c>
      <c r="H39" s="173"/>
      <c r="I39" s="45">
        <f>COUNTIFS('Matriz de Riesgos Institucional'!$I$7:$I$153,5,'Matriz de Riesgos Institucional'!$K$7:$K$153,4)</f>
        <v>0</v>
      </c>
      <c r="J39" s="172">
        <f>COUNTIFS('Matriz de Riesgos Institucional'!$I$7:$I$153,5,'Matriz de Riesgos Institucional'!$K$7:$K$153,5)</f>
        <v>0</v>
      </c>
      <c r="K39" s="174"/>
    </row>
    <row r="40" spans="1:15" ht="21.75" customHeight="1" x14ac:dyDescent="0.2">
      <c r="A40" s="166" t="s">
        <v>822</v>
      </c>
      <c r="B40" s="167"/>
      <c r="C40" s="168">
        <f>COUNTIFS('Matriz de Riesgos Institucional'!$I$7:$I$153,4,'Matriz de Riesgos Institucional'!$K$7:$K$153,1)</f>
        <v>0</v>
      </c>
      <c r="D40" s="169"/>
      <c r="E40" s="182">
        <f>COUNTIFS('Matriz de Riesgos Institucional'!$I$7:$I$153,4,'Matriz de Riesgos Institucional'!$K$7:$K$153,2)</f>
        <v>0</v>
      </c>
      <c r="F40" s="183"/>
      <c r="G40" s="170">
        <f>COUNTIFS('Matriz de Riesgos Institucional'!$I$7:$I$153,4,'Matriz de Riesgos Institucional'!$K$7:$K$153,3)</f>
        <v>0</v>
      </c>
      <c r="H40" s="171"/>
      <c r="I40" s="44">
        <f>COUNTIFS('Matriz de Riesgos Institucional'!$I$7:$I$153,4,'Matriz de Riesgos Institucional'!$K$7:$K$153,4)</f>
        <v>1</v>
      </c>
      <c r="J40" s="172">
        <f>COUNTIFS('Matriz de Riesgos Institucional'!$I$7:$I$153,4,'Matriz de Riesgos Institucional'!$K$7:$K$153,5)</f>
        <v>0</v>
      </c>
      <c r="K40" s="174"/>
    </row>
    <row r="41" spans="1:15" ht="29.25" customHeight="1" x14ac:dyDescent="0.2">
      <c r="A41" s="166" t="s">
        <v>823</v>
      </c>
      <c r="B41" s="167"/>
      <c r="C41" s="180">
        <f>COUNTIFS('Matriz de Riesgos Institucional'!$I$7:$I$153,3,'Matriz de Riesgos Institucional'!$K$7:$K$153,1)</f>
        <v>0</v>
      </c>
      <c r="D41" s="181"/>
      <c r="E41" s="168">
        <f>COUNTIFS('Matriz de Riesgos Institucional'!$I$7:$I$153,3,'Matriz de Riesgos Institucional'!$K$7:$K$153,2)</f>
        <v>1</v>
      </c>
      <c r="F41" s="169"/>
      <c r="G41" s="182">
        <f>COUNTIFS('Matriz de Riesgos Institucional'!$I$7:$I$153,3,'Matriz de Riesgos Institucional'!$K$7:$K$153,3)</f>
        <v>1</v>
      </c>
      <c r="H41" s="183"/>
      <c r="I41" s="43">
        <f>COUNTIFS('Matriz de Riesgos Institucional'!$I$7:$I$153,3,'Matriz de Riesgos Institucional'!$K$7:$K$153,4)</f>
        <v>69</v>
      </c>
      <c r="J41" s="184">
        <f>COUNTIFS('Matriz de Riesgos Institucional'!$I$7:$I$153,3,'Matriz de Riesgos Institucional'!$K$7:$K$153,5)</f>
        <v>1</v>
      </c>
      <c r="K41" s="185"/>
    </row>
    <row r="42" spans="1:15" ht="27" customHeight="1" x14ac:dyDescent="0.2">
      <c r="A42" s="166" t="s">
        <v>824</v>
      </c>
      <c r="B42" s="167"/>
      <c r="C42" s="180">
        <f>COUNTIFS('Matriz de Riesgos Institucional'!$I$7:$I$153,2,'Matriz de Riesgos Institucional'!$K$7:$K$153,1)</f>
        <v>0</v>
      </c>
      <c r="D42" s="181"/>
      <c r="E42" s="168">
        <f>COUNTIFS('Matriz de Riesgos Institucional'!$I$7:$I$153,2,'Matriz de Riesgos Institucional'!$K$7:$K$153,2)</f>
        <v>1</v>
      </c>
      <c r="F42" s="169"/>
      <c r="G42" s="187">
        <f>COUNTIFS('Matriz de Riesgos Institucional'!$I$7:$I$153,2,'Matriz de Riesgos Institucional'!$K$7:$K$153,3)</f>
        <v>2</v>
      </c>
      <c r="H42" s="188"/>
      <c r="I42" s="43">
        <f>COUNTIFS('Matriz de Riesgos Institucional'!$I$7:$I$153,2,'Matriz de Riesgos Institucional'!$K$7:$K$153,4)</f>
        <v>9</v>
      </c>
      <c r="J42" s="182">
        <f>COUNTIFS('Matriz de Riesgos Institucional'!$I$7:$I$153,2,'Matriz de Riesgos Institucional'!$K$7:$K$153,5)</f>
        <v>1</v>
      </c>
      <c r="K42" s="189"/>
    </row>
    <row r="43" spans="1:15" ht="35.25" customHeight="1" thickBot="1" x14ac:dyDescent="0.25">
      <c r="A43" s="190" t="s">
        <v>825</v>
      </c>
      <c r="B43" s="191"/>
      <c r="C43" s="192">
        <f>COUNTIFS('Matriz de Riesgos Institucional'!$I$7:$I$153,1,'Matriz de Riesgos Institucional'!$K$7:$K$153,1)</f>
        <v>0</v>
      </c>
      <c r="D43" s="193"/>
      <c r="E43" s="192">
        <f>COUNTIFS('Matriz de Riesgos Institucional'!$I$7:$I$153,1,'Matriz de Riesgos Institucional'!$K$7:$K$153,2)</f>
        <v>0</v>
      </c>
      <c r="F43" s="193"/>
      <c r="G43" s="192">
        <f>COUNTIFS('Matriz de Riesgos Institucional'!$I$7:$I$153,1,'Matriz de Riesgos Institucional'!$K$7:$K$153,3)</f>
        <v>0</v>
      </c>
      <c r="H43" s="193"/>
      <c r="I43" s="47">
        <f>COUNTIFS('Matriz de Riesgos Institucional'!$I$7:$I$153,1,'Matriz de Riesgos Institucional'!$K$7:$K$153,4)</f>
        <v>0</v>
      </c>
      <c r="J43" s="194">
        <f>COUNTIFS('Matriz de Riesgos Institucional'!$I$7:$I$153,1,'Matriz de Riesgos Institucional'!$K$7:$K$153,5)</f>
        <v>0</v>
      </c>
      <c r="K43" s="195"/>
    </row>
    <row r="44" spans="1:15" ht="19.5" customHeight="1" x14ac:dyDescent="0.2">
      <c r="A44" s="186" t="s">
        <v>826</v>
      </c>
      <c r="B44" s="186"/>
      <c r="C44" s="186"/>
      <c r="D44" s="186"/>
      <c r="E44" s="186"/>
      <c r="F44" s="186"/>
      <c r="G44" s="186"/>
      <c r="H44" s="186"/>
      <c r="I44" s="186"/>
      <c r="J44" s="186"/>
      <c r="K44" s="186"/>
      <c r="L44" s="21"/>
      <c r="M44" s="21"/>
      <c r="N44" s="21"/>
      <c r="O44" s="21"/>
    </row>
    <row r="47" spans="1:15" ht="26.25" x14ac:dyDescent="0.4">
      <c r="A47" s="146" t="s">
        <v>827</v>
      </c>
      <c r="B47" s="147"/>
      <c r="C47" s="147"/>
      <c r="D47" s="147"/>
      <c r="E47" s="147"/>
      <c r="F47" s="147"/>
      <c r="G47" s="147"/>
      <c r="H47" s="147"/>
      <c r="I47" s="147"/>
      <c r="J47" s="147"/>
      <c r="K47" s="148"/>
    </row>
    <row r="48" spans="1:15" ht="26.25" x14ac:dyDescent="0.2">
      <c r="A48" s="196"/>
      <c r="B48" s="150"/>
      <c r="C48" s="17" t="s">
        <v>31</v>
      </c>
      <c r="D48" s="18"/>
      <c r="E48" s="18"/>
      <c r="F48" s="18"/>
      <c r="G48" s="18"/>
      <c r="H48" s="18"/>
      <c r="I48" s="18"/>
      <c r="J48" s="18"/>
      <c r="K48" s="19"/>
    </row>
    <row r="49" spans="1:11" ht="26.25" x14ac:dyDescent="0.2">
      <c r="A49" s="196" t="s">
        <v>30</v>
      </c>
      <c r="B49" s="150"/>
      <c r="C49" s="175" t="s">
        <v>816</v>
      </c>
      <c r="D49" s="175"/>
      <c r="E49" s="176" t="s">
        <v>817</v>
      </c>
      <c r="F49" s="177"/>
      <c r="G49" s="178" t="s">
        <v>818</v>
      </c>
      <c r="H49" s="175"/>
      <c r="I49" s="20" t="s">
        <v>819</v>
      </c>
      <c r="J49" s="178" t="s">
        <v>820</v>
      </c>
      <c r="K49" s="175"/>
    </row>
    <row r="50" spans="1:11" ht="26.25" x14ac:dyDescent="0.2">
      <c r="A50" s="167" t="s">
        <v>821</v>
      </c>
      <c r="B50" s="167"/>
      <c r="C50" s="168">
        <f>COUNTIFS('Matriz de Riesgos Institucional'!$Q$7:$Q$153,5,'Matriz de Riesgos Institucional'!$S$7:$S$153,1)</f>
        <v>0</v>
      </c>
      <c r="D50" s="169"/>
      <c r="E50" s="170">
        <f>COUNTIFS('Matriz de Riesgos Institucional'!$Q$7:$Q$153,5,'Matriz de Riesgos Institucional'!$S$7:$S$153,2)</f>
        <v>0</v>
      </c>
      <c r="F50" s="171"/>
      <c r="G50" s="172">
        <f>COUNTIFS('Matriz de Riesgos Institucional'!$Q$7:$Q$153,5,'Matriz de Riesgos Institucional'!$S$7:$S$153,3)</f>
        <v>0</v>
      </c>
      <c r="H50" s="173"/>
      <c r="I50" s="45">
        <f>COUNTIFS('Matriz de Riesgos Institucional'!$Q$7:$Q$153,5,'Matriz de Riesgos Institucional'!$S$7:$S$153,4)</f>
        <v>0</v>
      </c>
      <c r="J50" s="172">
        <f>COUNTIFS('Matriz de Riesgos Institucional'!$Q$7:$Q$153,5,'Matriz de Riesgos Institucional'!$S$7:$S$153,5)</f>
        <v>0</v>
      </c>
      <c r="K50" s="173"/>
    </row>
    <row r="51" spans="1:11" ht="26.25" x14ac:dyDescent="0.2">
      <c r="A51" s="167" t="s">
        <v>822</v>
      </c>
      <c r="B51" s="167"/>
      <c r="C51" s="168">
        <f>COUNTIFS('Matriz de Riesgos Institucional'!$Q$7:$Q$153,4,'Matriz de Riesgos Institucional'!$S$7:$S$153,1)</f>
        <v>0</v>
      </c>
      <c r="D51" s="169"/>
      <c r="E51" s="182">
        <f>COUNTIFS('Matriz de Riesgos Institucional'!$Q$7:$Q$153,4,'Matriz de Riesgos Institucional'!$S$7:$S$153,2)</f>
        <v>0</v>
      </c>
      <c r="F51" s="183"/>
      <c r="G51" s="170">
        <f>COUNTIFS('Matriz de Riesgos Institucional'!$Q$7:$Q$153,4,'Matriz de Riesgos Institucional'!$S$7:$S$153,3)</f>
        <v>0</v>
      </c>
      <c r="H51" s="171"/>
      <c r="I51" s="44">
        <f>COUNTIFS('Matriz de Riesgos Institucional'!$Q$7:$Q$153,4,'Matriz de Riesgos Institucional'!$S$7:$S$153,4)</f>
        <v>0</v>
      </c>
      <c r="J51" s="172">
        <f>COUNTIFS('Matriz de Riesgos Institucional'!$Q$7:$Q$153,4,'Matriz de Riesgos Institucional'!$S$7:$S$153,5)</f>
        <v>0</v>
      </c>
      <c r="K51" s="173"/>
    </row>
    <row r="52" spans="1:11" ht="26.25" x14ac:dyDescent="0.2">
      <c r="A52" s="167" t="s">
        <v>823</v>
      </c>
      <c r="B52" s="167"/>
      <c r="C52" s="180">
        <f>COUNTIFS('Matriz de Riesgos Institucional'!$Q$7:$Q$153,3,'Matriz de Riesgos Institucional'!$S$7:$S$153,1)</f>
        <v>0</v>
      </c>
      <c r="D52" s="181"/>
      <c r="E52" s="168">
        <f>COUNTIFS('Matriz de Riesgos Institucional'!$Q$7:$Q$153,3,'Matriz de Riesgos Institucional'!$S$7:$S$153,2)</f>
        <v>1</v>
      </c>
      <c r="F52" s="169"/>
      <c r="G52" s="182">
        <f>COUNTIFS('Matriz de Riesgos Institucional'!$Q$7:$Q$153,3,'Matriz de Riesgos Institucional'!$S$7:$S$153,3)</f>
        <v>12</v>
      </c>
      <c r="H52" s="183"/>
      <c r="I52" s="43">
        <f>COUNTIFS('Matriz de Riesgos Institucional'!$Q$7:$Q$153,3,'Matriz de Riesgos Institucional'!$S$7:$S$153,4)</f>
        <v>2</v>
      </c>
      <c r="J52" s="184">
        <f>COUNTIFS('Matriz de Riesgos Institucional'!$Q$7:$Q$153,3,'Matriz de Riesgos Institucional'!$S$7:$S$153,5)</f>
        <v>0</v>
      </c>
      <c r="K52" s="197"/>
    </row>
    <row r="53" spans="1:11" ht="26.25" x14ac:dyDescent="0.2">
      <c r="A53" s="167" t="s">
        <v>824</v>
      </c>
      <c r="B53" s="167"/>
      <c r="C53" s="180">
        <f>COUNTIFS('Matriz de Riesgos Institucional'!$Q$7:$Q$153,2,'Matriz de Riesgos Institucional'!$S$7:$S$153,1)</f>
        <v>0</v>
      </c>
      <c r="D53" s="181"/>
      <c r="E53" s="168">
        <f>COUNTIFS('Matriz de Riesgos Institucional'!$Q$7:$Q$153,2,'Matriz de Riesgos Institucional'!$S$7:$S$153,2)</f>
        <v>1</v>
      </c>
      <c r="F53" s="169"/>
      <c r="G53" s="187">
        <f>COUNTIFS('Matriz de Riesgos Institucional'!$Q$7:$Q$153,2,'Matriz de Riesgos Institucional'!$S$7:$S$153,3)</f>
        <v>50</v>
      </c>
      <c r="H53" s="188"/>
      <c r="I53" s="43">
        <f>COUNTIFS('Matriz de Riesgos Institucional'!$Q$7:$Q$153,2,'Matriz de Riesgos Institucional'!$S$7:$S$153,4)</f>
        <v>1</v>
      </c>
      <c r="J53" s="182">
        <f>COUNTIFS('Matriz de Riesgos Institucional'!$Q$7:$Q$153,2,'Matriz de Riesgos Institucional'!$S$7:$S$153,5)</f>
        <v>0</v>
      </c>
      <c r="K53" s="183"/>
    </row>
    <row r="54" spans="1:11" ht="26.25" x14ac:dyDescent="0.2">
      <c r="A54" s="167" t="s">
        <v>825</v>
      </c>
      <c r="B54" s="167"/>
      <c r="C54" s="180">
        <f>COUNTIFS('Matriz de Riesgos Institucional'!$Q$7:$Q$153,1,'Matriz de Riesgos Institucional'!$S$7:$S$153,1)</f>
        <v>0</v>
      </c>
      <c r="D54" s="181"/>
      <c r="E54" s="180">
        <f>COUNTIFS('Matriz de Riesgos Institucional'!$Q$7:$Q$153,1,'Matriz de Riesgos Institucional'!$S$7:$S$153,2)</f>
        <v>3</v>
      </c>
      <c r="F54" s="181"/>
      <c r="G54" s="180">
        <f>COUNTIFS('Matriz de Riesgos Institucional'!$Q$7:$Q$153,1,'Matriz de Riesgos Institucional'!$S$7:$S$153,3)</f>
        <v>14</v>
      </c>
      <c r="H54" s="181"/>
      <c r="I54" s="42">
        <f>COUNTIFS('Matriz de Riesgos Institucional'!$Q$7:$Q$153,1,'Matriz de Riesgos Institucional'!$S$7:$S$153,4)</f>
        <v>2</v>
      </c>
      <c r="J54" s="168">
        <f>COUNTIFS('Matriz de Riesgos Institucional'!$Q$7:$Q$153,1,'Matriz de Riesgos Institucional'!$S$7:$S$153,5)</f>
        <v>0</v>
      </c>
      <c r="K54" s="169"/>
    </row>
  </sheetData>
  <sheetProtection algorithmName="SHA-512" hashValue="5/O0dIZwLPo8JlAUqDAsxEAISHgcVm2pRzuRLGYXiGfwL/E/L8EpwUou7dCoQIE+XHAML3JpKtZqZWCG56j+/A==" saltValue="YR+LvTh9aijPXvEflJ6a2g==" spinCount="100000" sheet="1" objects="1" scenarios="1"/>
  <mergeCells count="75">
    <mergeCell ref="A54:B54"/>
    <mergeCell ref="C54:D54"/>
    <mergeCell ref="E54:F54"/>
    <mergeCell ref="G54:H54"/>
    <mergeCell ref="J54:K54"/>
    <mergeCell ref="A53:B53"/>
    <mergeCell ref="C53:D53"/>
    <mergeCell ref="E53:F53"/>
    <mergeCell ref="G53:H53"/>
    <mergeCell ref="J53:K53"/>
    <mergeCell ref="A52:B52"/>
    <mergeCell ref="C52:D52"/>
    <mergeCell ref="E52:F52"/>
    <mergeCell ref="G52:H52"/>
    <mergeCell ref="J52:K52"/>
    <mergeCell ref="A51:B51"/>
    <mergeCell ref="C51:D51"/>
    <mergeCell ref="E51:F51"/>
    <mergeCell ref="G51:H51"/>
    <mergeCell ref="J51:K51"/>
    <mergeCell ref="J49:K49"/>
    <mergeCell ref="A50:B50"/>
    <mergeCell ref="C50:D50"/>
    <mergeCell ref="E50:F50"/>
    <mergeCell ref="G50:H50"/>
    <mergeCell ref="J50:K50"/>
    <mergeCell ref="A48:B48"/>
    <mergeCell ref="A49:B49"/>
    <mergeCell ref="C49:D49"/>
    <mergeCell ref="E49:F49"/>
    <mergeCell ref="G49:H49"/>
    <mergeCell ref="A44:K44"/>
    <mergeCell ref="A42:B42"/>
    <mergeCell ref="C42:D42"/>
    <mergeCell ref="E42:F42"/>
    <mergeCell ref="G42:H42"/>
    <mergeCell ref="J42:K42"/>
    <mergeCell ref="A43:B43"/>
    <mergeCell ref="C43:D43"/>
    <mergeCell ref="E43:F43"/>
    <mergeCell ref="G43:H43"/>
    <mergeCell ref="J43:K43"/>
    <mergeCell ref="A40:B40"/>
    <mergeCell ref="C40:D40"/>
    <mergeCell ref="E40:F40"/>
    <mergeCell ref="G40:H40"/>
    <mergeCell ref="J40:K40"/>
    <mergeCell ref="A41:B41"/>
    <mergeCell ref="C41:D41"/>
    <mergeCell ref="E41:F41"/>
    <mergeCell ref="G41:H41"/>
    <mergeCell ref="J41:K41"/>
    <mergeCell ref="G39:H39"/>
    <mergeCell ref="J39:K39"/>
    <mergeCell ref="A38:B38"/>
    <mergeCell ref="C38:D38"/>
    <mergeCell ref="E38:F38"/>
    <mergeCell ref="G38:H38"/>
    <mergeCell ref="J38:K38"/>
    <mergeCell ref="Q1:Q2"/>
    <mergeCell ref="A47:K47"/>
    <mergeCell ref="A37:B37"/>
    <mergeCell ref="A1:B1"/>
    <mergeCell ref="C1:L1"/>
    <mergeCell ref="M1:P1"/>
    <mergeCell ref="A27:K27"/>
    <mergeCell ref="C28:E28"/>
    <mergeCell ref="C29:E29"/>
    <mergeCell ref="C30:E30"/>
    <mergeCell ref="C31:E31"/>
    <mergeCell ref="C32:E32"/>
    <mergeCell ref="A36:K36"/>
    <mergeCell ref="A39:B39"/>
    <mergeCell ref="C39:D39"/>
    <mergeCell ref="E39:F3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DE1BA47FFE317418A9AD08CB727067C" ma:contentTypeVersion="13" ma:contentTypeDescription="Crear nuevo documento." ma:contentTypeScope="" ma:versionID="193061e418d5d956651e6b8c20babd2e">
  <xsd:schema xmlns:xsd="http://www.w3.org/2001/XMLSchema" xmlns:xs="http://www.w3.org/2001/XMLSchema" xmlns:p="http://schemas.microsoft.com/office/2006/metadata/properties" xmlns:ns2="35cf5eb4-a60a-4cc2-a41c-0a42f00083c4" xmlns:ns3="aa01f173-6c37-436e-a05a-5a21c295382e" targetNamespace="http://schemas.microsoft.com/office/2006/metadata/properties" ma:root="true" ma:fieldsID="a75253e0e067ccc25ceed9dd24b4da1d" ns2:_="" ns3:_="">
    <xsd:import namespace="35cf5eb4-a60a-4cc2-a41c-0a42f00083c4"/>
    <xsd:import namespace="aa01f173-6c37-436e-a05a-5a21c29538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cf5eb4-a60a-4cc2-a41c-0a42f0008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a01f173-6c37-436e-a05a-5a21c295382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FB6CD6-9878-42BF-A579-3755AA87A8B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D93B5AB-7463-4B81-A51D-5596484C4B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cf5eb4-a60a-4cc2-a41c-0a42f00083c4"/>
    <ds:schemaRef ds:uri="aa01f173-6c37-436e-a05a-5a21c2953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7FA5FC-4291-48E0-8A47-8253E5D536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de Riesgos Institucional</vt:lpstr>
      <vt:lpstr>Informe de Riesgos</vt:lpstr>
      <vt:lpstr>'Matriz de Riesgos Institucional'!Área_de_impresión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Tata</dc:creator>
  <cp:keywords/>
  <dc:description/>
  <cp:lastModifiedBy>Juan Sebastian Monje Saldarrriaga</cp:lastModifiedBy>
  <cp:revision/>
  <dcterms:created xsi:type="dcterms:W3CDTF">2020-09-18T11:55:07Z</dcterms:created>
  <dcterms:modified xsi:type="dcterms:W3CDTF">2022-02-01T13:53:20Z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0x0101007DE1BA47FFE317418A9AD08CB727067C</vt:lpwstr>
  </property>
</Properties>
</file>