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codeName="ThisWorkbook" defaultThemeVersion="166925"/>
  <mc:AlternateContent xmlns:mc="http://schemas.openxmlformats.org/markup-compatibility/2006">
    <mc:Choice Requires="x15">
      <x15ac:absPath xmlns:x15ac="http://schemas.microsoft.com/office/spreadsheetml/2010/11/ac" url="https://canaltrece.sharepoint.com/sites/SeguimientoaPlanesyProyectos/Documentos compartidos/Seguimiento a Planes de Acción/2024/II TRIMESTRE/"/>
    </mc:Choice>
  </mc:AlternateContent>
  <xr:revisionPtr revIDLastSave="0" documentId="8_{BCA41C76-D2FA-4B41-A615-4DF48CB84760}" xr6:coauthVersionLast="47" xr6:coauthVersionMax="47" xr10:uidLastSave="{00000000-0000-0000-0000-000000000000}"/>
  <bookViews>
    <workbookView xWindow="-120" yWindow="-120" windowWidth="20730" windowHeight="11040" firstSheet="2" activeTab="2" xr2:uid="{00000000-000D-0000-FFFF-FFFF00000000}"/>
  </bookViews>
  <sheets>
    <sheet name="1) Contenidos y Proyectos" sheetId="1" r:id="rId1"/>
    <sheet name="2) Audiencias y Usuarios" sheetId="2" r:id="rId2"/>
    <sheet name="3) Financiera y Comercial" sheetId="3" r:id="rId3"/>
    <sheet name="4) F. Organizacional" sheetId="4" r:id="rId4"/>
    <sheet name="Hoja1" sheetId="5" r:id="rId5"/>
  </sheets>
  <externalReferences>
    <externalReference r:id="rId6"/>
  </externalReferences>
  <definedNames>
    <definedName name="_xlnm._FilterDatabase" localSheetId="0" hidden="1">'1) Contenidos y Proyectos'!$A$2:$R$2</definedName>
    <definedName name="_xlnm._FilterDatabase" localSheetId="1" hidden="1">'2) Audiencias y Usuarios'!$A$2:$R$9</definedName>
    <definedName name="_xlnm._FilterDatabase" localSheetId="2" hidden="1">'3) Financiera y Comercial'!$A$4:$R$4</definedName>
    <definedName name="_xlnm._FilterDatabase" localSheetId="3" hidden="1">'4) F. Organizacional'!$A$2:$Q$20</definedName>
    <definedName name="_xlnm.Print_Area" localSheetId="0">'1) Contenidos y Proyectos'!$A$1:$R$11</definedName>
    <definedName name="_xlnm.Print_Area" localSheetId="1">'2) Audiencias y Usuarios'!$A$1:$Q$9</definedName>
    <definedName name="_xlnm.Print_Area" localSheetId="2">'3) Financiera y Comercial'!$A$1:$Q$13</definedName>
    <definedName name="_xlnm.Print_Area" localSheetId="3">'4) F. Organizacional'!$A$1:$Q$19</definedName>
    <definedName name="ESTADOS">[1]Parametros!$D$3:$E$6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3" l="1"/>
  <c r="N14" i="3"/>
  <c r="N7" i="3"/>
  <c r="N6" i="3"/>
  <c r="N14" i="4"/>
  <c r="N5" i="3"/>
  <c r="N26" i="3"/>
  <c r="N26" i="1"/>
  <c r="K8" i="5"/>
  <c r="N3" i="2"/>
  <c r="N4" i="2"/>
  <c r="N11" i="2" s="1"/>
  <c r="N5" i="2"/>
  <c r="N4" i="1"/>
  <c r="N3" i="1"/>
  <c r="N10" i="3"/>
  <c r="N13" i="1"/>
  <c r="N13" i="3"/>
  <c r="N12" i="3"/>
  <c r="N9" i="3"/>
  <c r="N11" i="3"/>
  <c r="N15" i="4"/>
  <c r="N20" i="4"/>
  <c r="L2" i="3"/>
</calcChain>
</file>

<file path=xl/sharedStrings.xml><?xml version="1.0" encoding="utf-8"?>
<sst xmlns="http://schemas.openxmlformats.org/spreadsheetml/2006/main" count="548" uniqueCount="339">
  <si>
    <t>Hoja de Vida Indicadores Plan de Acción 2024 - II TRIMESTRE</t>
  </si>
  <si>
    <t>Perspectiva Estratégica</t>
  </si>
  <si>
    <t>Objetivo de la Perspectiva</t>
  </si>
  <si>
    <t>Tipo de Indicador</t>
  </si>
  <si>
    <t>Tendencia</t>
  </si>
  <si>
    <t>Nombre Indicador</t>
  </si>
  <si>
    <t>Formula</t>
  </si>
  <si>
    <t>Frecuencia Seguimiento</t>
  </si>
  <si>
    <t>Responsable
Seguimiento</t>
  </si>
  <si>
    <t>Meta</t>
  </si>
  <si>
    <t>Periodo de Seguimiento Inicial</t>
  </si>
  <si>
    <t>Periodo de Seguimiento Final</t>
  </si>
  <si>
    <t>Resultado Numerador del Trimestre unicamente</t>
  </si>
  <si>
    <t>Resultado Denominador del Trimestre unicamente</t>
  </si>
  <si>
    <t>Resultado de I Trimestre</t>
  </si>
  <si>
    <t>Observaciones</t>
  </si>
  <si>
    <t>Evidencias
 (Aporte los enlaces donde se encuentra esta información)</t>
  </si>
  <si>
    <t>FORMATO FICHA TÉCNICA
FORMATO CRONOGRAMA DE ACTIVIDADES</t>
  </si>
  <si>
    <t xml:space="preserve">1. Aumento  de Contenidos Regionales
</t>
  </si>
  <si>
    <t>Fortalecer la capacidad de producción propia.</t>
  </si>
  <si>
    <t>Resultado</t>
  </si>
  <si>
    <t>Incremento</t>
  </si>
  <si>
    <t>Contenido InHouse</t>
  </si>
  <si>
    <t xml:space="preserve"> (Horas producidas de contenido en región en el periodo actual / Horas producidas de contenido en región en el vigencia anterior) *  105</t>
  </si>
  <si>
    <t>Anual</t>
  </si>
  <si>
    <t xml:space="preserve">German Jula </t>
  </si>
  <si>
    <t>Aumentar en 5 % las horas producidas de contenidos de actualidad y/o en directo, en relación con la vigencia anterior.</t>
  </si>
  <si>
    <t xml:space="preserve">	Los ajustes en la parrilla para el segundo trimestre resultaron en un total de 547:07:55 horas, en comparación con las 263,98 horas del segundo trimestre de la vigencia anterior. Esto se debe a que los programas de este trimestre comenzaron de acuerdo con el cronograma establecido, arrancando antes que en la vigencia anterior. El lanzamiento anticipado de los programas nos ha permitido contar con más horas en la parrilla durante los lanzamientos, ofreciendo una programación más innovadora. Además, hemos podido realizar repeticiones los fines de semana, lo que ha ayudado a dar a conocer los programas In-house. También hemos llevado a cabo especiales culturales y deportivos, enriqueciendo aún más nuestra oferta de contenido.</t>
  </si>
  <si>
    <t>https://canaltrece-my.sharepoint.com/:x:/r/personal/jforero_canaltrece_com_co/_layouts/15/Doc.aspx?sourcedoc=%7B86499AB3-0CC9-4BFB-9FFC-8B60DD040843%7D&amp;file=Hv%20%20horas%202024%20programas%20in%20house-JUNIO.xlsx&amp;action=default&amp;mobileredirect=true</t>
  </si>
  <si>
    <t>1. Contenido InHouse .xls</t>
  </si>
  <si>
    <t>Producir proyectos seleccionados de un portafolio acordado entre el canal y creadores externos.</t>
  </si>
  <si>
    <t>Eficacia</t>
  </si>
  <si>
    <t>Semillero de Proyectos de Contenidos</t>
  </si>
  <si>
    <t>(Cantidad de proyectos seleccionados en el vigencia actual / Meta de proyectos  de la vigencia) * 100</t>
  </si>
  <si>
    <t xml:space="preserve">Anual </t>
  </si>
  <si>
    <t>Natalia Arenas</t>
  </si>
  <si>
    <t>Acompañar a diez (10) proyectos de portafolio de proyectos semillero trece hasta la etapa de desarrollo (etapa C- Maduración).</t>
  </si>
  <si>
    <t xml:space="preserve">Durante el trismestre en el semillero se trabajo en la elaboración de diversos proyectos desde la investigación periodísitica enfocados en temas de genero, salud mental y turismo ecologico. También se revisó cuatro (4) de los proyectos que se encontraban, en el semillero desde años anteriores en el etapa de maduración. Y, se revisaron tres (3) proyectos más propuestos por Mario Villalobos, dejando a su vez lista fichas y presupuestos para etapa de maduración.
Además, se inicia proceso para replantear el sentido mismo del semillero buscando reformarlo y llevarlo a propuestas cinematográficas en vez de televisivas. </t>
  </si>
  <si>
    <t>https://canaltrece.sharepoint.com/:f:/s/AlbumdeProduccion/Eg4N8PGJ5QhFimZ4k-UPzPwBJTcTnC_0u3mjdWd89n7wWw?e=BO8Kza</t>
  </si>
  <si>
    <t>2. Semillero de proyectos de contenidos.xls</t>
  </si>
  <si>
    <t>Desarrollar contenidos desarrollados por  productoras externas.</t>
  </si>
  <si>
    <t>Programa de Convocatorias Abiertas</t>
  </si>
  <si>
    <t>(Cantidad de proyectos adjudicados en el vigencia actual / Meta de proyectos de la vigencia adjudicados ) * 100</t>
  </si>
  <si>
    <t>Adjudicar dos (2) proyectos dentro del programa de convocatorias abiertas</t>
  </si>
  <si>
    <t xml:space="preserve">Durante el trimestre se avanzo en los entregables relacionados a los 3 proyectos adjudicados por convocatorias: "Capacidades Diversas", "Very Well" y "La Banda de Andy - Segunda Temporada". Cada uno de estos proyectos avanzo hasta la etapa de producción y actualmente "Capacidades Diversas" se encuentra en fase de postproducción. </t>
  </si>
  <si>
    <t>https://canaltrece-my.sharepoint.com/:f:/g/personal/narenas_canaltrece_com_co/Eqxf-CKMENdHqfUbNg1B0mEBU7R2W5BYD5NjJKYrLMhErA?e=zp9Yza</t>
  </si>
  <si>
    <t>3. Programa de convocatorias abiertas.xls</t>
  </si>
  <si>
    <t>Crear convenios para optimizar la creación y producción de contenidos.</t>
  </si>
  <si>
    <t>Convenios y/o contratos interadministrativos para producción de Contenidos</t>
  </si>
  <si>
    <t>(Cantidad de convenios firmados en el periodo actual / Meta de Convenios firmados establecida para la vigencia) * 100</t>
  </si>
  <si>
    <t>Coordinar desde la parte técnica la ejecución de dos (2) convenios y/o contratos interadministrativos para producción de Contenidos</t>
  </si>
  <si>
    <t>Durante el trismestre se realizo el proceso contractual de la Cuarta Temporada de Territorios y Voces Indígenas, serie documental que se encuentra actualmente en etapa de preproducción. También se realizó el proceso de contratación del productor delegado, proceso que hace parte de la ficha que acompaña la resolución del presente convenio. 
Además, se realizo el acompañamiento y lanzamiento de la termporada anterior de la serie en el marco del BAM. 
Se debe actualizar la meta a 3 contenidos, según lo establecido en el plan estrategico</t>
  </si>
  <si>
    <t>https://canaltrece.sharepoint.com/:f:/s/AlbumdeProduccion/EgxveRXPuENMiXDDrk7XAvcBJcsIKqkO0q9wql6hpDevSw?e=TZ2GWd</t>
  </si>
  <si>
    <t>4. Convenios o contratos interadministrativos para producción de contenidos.xls</t>
  </si>
  <si>
    <t>Transmitir eventos o producir contenidos especiales culturales y/o deportivos de la gran region trece.</t>
  </si>
  <si>
    <t>contenidos especiales.</t>
  </si>
  <si>
    <t>(Cantidad de Contenidos Especiales producidos en el periodo actual / Meta de producción de contenidos especiales establecida para la vigencia) * 100</t>
  </si>
  <si>
    <t>Producción de cinco (5) contenidos especiales regionales y/o culturales</t>
  </si>
  <si>
    <t>•	En proyectos especiales del segundo trimestre, se llevaron a cabo el Especial Final de la Liga de Fútbol Profesional Colombiano, el Especial Lanzamiento de la Clásica Ciclística de Girardot y el Especial Final de la Copa América. Gracias a estos eventos deportivos, la gente interactúa a través de las redes sociales, mostrando la resistencia, perseverancia y trabajo en equipo de una comunidad, manifestados en cantos, tradiciones y costumbres. Además, se realizaron las grabaciones del show "Andrés López: El Camino a la Felicidad", "Bam" (conversatorio sobre el buen vivir, conversatorio sobre territorios y voces) y el documental de Penyair. Esto nos lleva a tener 8 transmisiones culturales y 1 documental para el segundo trimestre.</t>
  </si>
  <si>
    <t>5. Contenidos especiales.xls</t>
  </si>
  <si>
    <t xml:space="preserve">2. Fortalecimiento de Contenidos Digitales
</t>
  </si>
  <si>
    <t>Producir series para pantallas digitales.</t>
  </si>
  <si>
    <t>Producir Serie Podcast</t>
  </si>
  <si>
    <t>(Cantidad de Series Podcast producidas y publicadas en el periodo actual / Meta de producción y publicación de series Podcast establecida para la vigencia) * 100</t>
  </si>
  <si>
    <t xml:space="preserve">Camilo Caballero </t>
  </si>
  <si>
    <t>Producir y publicar tres (3) Series de Podcast regionales</t>
  </si>
  <si>
    <t>durante este periodo se realizaron los proyectos con contenidos regionales Jóvenes que transforman , Rezeteando , Colombiar la sere web  y el Podcast</t>
  </si>
  <si>
    <t>https://open.spotify.com/episode/5MKqbb2Lq1lDw6NUhV4kth?si=VInEwsx6T2WPqt5cv3S1bQ&amp;context=spotify%3Ashow%3A72s39WGJQJFhXueFHX1eFJ&amp;t=23.   https://open.spotify.com/show/5KGUwaQEu0qIxE63BOvmJi?si=CAGX_EP3RcKUUobx1o3F6w. https://open.spotify.com/show/0QxLC92vqQy7TveDtFN9BK?si=u542HG5rSPChZxJDZAllxg
https://open.spotify.com/show/04M2B19Tc7MuvOvR5aylRC?si=_olVvD5zT-G4-GSjlUTUXA</t>
  </si>
  <si>
    <t>6. Producir serie Podcast.xls</t>
  </si>
  <si>
    <t>Producir una Serie Web</t>
  </si>
  <si>
    <t>(Cantidad  de Series Web producidas y publicadas en el periodo actual / Meta de producción y publicación de series Web establecida para la vigencia) * 100</t>
  </si>
  <si>
    <t>Producir y publicar tres (3) Series Web de Contenidos Regionales</t>
  </si>
  <si>
    <t xml:space="preserve">Durante este periodo se realizaron los proyectos de contenido regional Rezeteando,Diccionario de Palabras y capsulas de la banda de andy , Colombiar la serie web </t>
  </si>
  <si>
    <t>https://www.youtube.com/watch?v=1HzxkJ4sROQ. 
https://youtu.be/HGTIi7hTsuE?si=6PEQdoC2cxqxaw7M.  
https://www.youtube.com/watch?v=6ZRNxkKyJ7M&amp;list=PLGsF4QfCJgJnmH2mRRc-rx1hXUKBoU9Rz. 
https://www.instagram.com/reel/C80u-EgtHnE/?igsh=MTJ0Zm1reDJpY2F5Ng==</t>
  </si>
  <si>
    <t>7. Producir una serie web.xls</t>
  </si>
  <si>
    <t xml:space="preserve">3. Posicionamiento accesible, cultural y educativo de la parrilla de programación
</t>
  </si>
  <si>
    <t>Emitir el 75% de programación cultural y educativa.</t>
  </si>
  <si>
    <t>Producto</t>
  </si>
  <si>
    <t>Programación Cultural y Educativa</t>
  </si>
  <si>
    <r>
      <rPr>
        <sz val="9"/>
        <color rgb="FF000000"/>
        <rFont val="Calibri"/>
        <scheme val="minor"/>
      </rPr>
      <t xml:space="preserve">(Número promedio de horas semanales de emisión de contenido Cultural y Educativo durante el periodo actual / Número máximo de horas semanales de emisión </t>
    </r>
    <r>
      <rPr>
        <sz val="9"/>
        <color rgb="FFFF0000"/>
        <rFont val="Calibri"/>
        <scheme val="minor"/>
      </rPr>
      <t>de contenido Cultural y Educativo</t>
    </r>
    <r>
      <rPr>
        <sz val="9"/>
        <color rgb="FF000000"/>
        <rFont val="Calibri"/>
        <scheme val="minor"/>
      </rPr>
      <t>) * 100</t>
    </r>
  </si>
  <si>
    <t>Trimestral</t>
  </si>
  <si>
    <t>Nathalia Montealegre Triana</t>
  </si>
  <si>
    <t>75% de horas en emisión de contenido Cultural y Educativo</t>
  </si>
  <si>
    <t>La programación del segundo trimestre estuvo recargada con nuevos estrenos inhouse como la franja de deportes de Super Hinchas, Campo de juego, Contragolpe, así como Inbox Trece, Music for life, Mgnifica Región Trece, Enlace Trece, El Podcast, Toma El control, Cinema Trece, así como las coproducciones que se produjeron en el año 2023 y se emitieron en el segundo trimestre.</t>
  </si>
  <si>
    <t>https://canaltrece-my.sharepoint.com/:x:/g/personal/nmontealegre_canaltrece_com_co/Efp86NOD7GpBqrWu83Pt3TABST2tfzoxK_RaqJO1brnIFQ?e=JbPnHI</t>
  </si>
  <si>
    <t>8. Programación cultural y educativa.xls</t>
  </si>
  <si>
    <t>3% de horas de emision de programas con enfoque inclusivo</t>
  </si>
  <si>
    <t>Programación Inclusiva</t>
  </si>
  <si>
    <t>Programación contenido etnico, de inclusión social e identidad de genero a nivel regional, nacional e internacional.</t>
  </si>
  <si>
    <t>3% de emisión de contenidos con enfoque inclusive</t>
  </si>
  <si>
    <t>Se emitieron contenidos con enfoque inclusivo
LGBTI:  DW FUERZA LATINA ( capítulo 5), DE LEONES Y MARIPOSAS, CINEMA TRECE : LAS COSA QUE NO HACEMOS, DETRÁS DE CÁMARA  ( capítulo 4 )
INDÍGENA  Y AFRO : SOBIA A TODO COLOR, ORIGINARIOS TEJIDOS ANCESTRALES , TERRITORIOS Y VOCES INDÍGENAS, RAÍCES, AQUA, ANANCY IN THE LAND, PROVIDENCE, FAMILIA LÓPEZ GÓMEZ
AKTAR TAS AN MAL CHILMAL ESTA VIDA ES MÍA, FILMIRADAS, LOS COLORES DEL PACÍFICO
DISCAPACIDAD: UP DOWN, TOMA EL CONTROL, CLAVE DE SOL, TRES AMIGOS 
POSPENADOS: EL PRESO</t>
  </si>
  <si>
    <t>9. Acceso a población hipoacústica.xls</t>
  </si>
  <si>
    <t>4. Comprensión y medición de Televidentes y Audiencia Digital</t>
  </si>
  <si>
    <t>Comprender y medir las caracteristicas, preferencias y comportamientos de la audiencia Trece</t>
  </si>
  <si>
    <t>Plan de Comprensión  de Audiencias</t>
  </si>
  <si>
    <t>(Número de estudios de Audiencia en las Regiones Trece realizados y publicados en la página web en la vigencia actual / Meta de estudios de Audiencia en las Regiones Trece establecida para la vigencia) * 100</t>
  </si>
  <si>
    <t>Andres Felipe Cañon Olivares</t>
  </si>
  <si>
    <t>Realizar 2 estudios al año con información de audiencia en las Regiones del Canal Trece</t>
  </si>
  <si>
    <t xml:space="preserve">Durante el segundo trimestre  de 2024 en función con la meta de realizar dos estudios con información de audiencias en las regionales, hemos avanzado  en el paso de la aplicación de la encuesta en región, para la elaboración del cuestionario del focous group y compartiendo a los diferentes equipos de producción con la misión de grabar en campo, el estudio de encuesta para que sea aplicado en cada una de las regiones a las que asisten, así también se capacitó al mismo presencialmente para la aplicación de la metodolgía
</t>
  </si>
  <si>
    <t>Debido a que no hay una carpeta de repsositorio a la pagina web se envían las evidencias al correo lcuellar@canaltrece.com.co y planeacion@canaltrece.com.co</t>
  </si>
  <si>
    <t>10.Plan de comprensión de audiencias.xls</t>
  </si>
  <si>
    <t xml:space="preserve">5.Aumento de Audiencias y Usuarios
</t>
  </si>
  <si>
    <t>Aumentar el alcance de los televidentes Trece.</t>
  </si>
  <si>
    <t>Alcance de Televidentes</t>
  </si>
  <si>
    <t>(Número promedio de Alcance Efectivo de Televidentes durante el trimestre actual / Meta de Alcance Efectivo promedio de Televidentes Proyectada para el trimestre * 100</t>
  </si>
  <si>
    <t>Alcance Efectivo de 430.000. Televidentes promedio trimestral</t>
  </si>
  <si>
    <t>Para el Segundo  trimestre del año el alcance promedio diario fue de 247.613  televidentes, debido a que en este periodo solo se han lanzado algunos programas del total del volumen Inhouse, lo que más apórto a este promedio fueron las repeticiones de eventos musicales, la transmisión de eventos  y el inicio de vacacioines, el consumo en abril afectó en gran medida el promedio total del trimestre al ser el más bajo</t>
  </si>
  <si>
    <t>11. Alcance de televidentes.xls</t>
  </si>
  <si>
    <t>Aumentar el activo digital del Canal Trece.</t>
  </si>
  <si>
    <t>Activo Digital</t>
  </si>
  <si>
    <t>(Cantidad de Usuarios del Activo Digital del Canal durante el periodo trimestral / Meta de Usuarios del Activo Digital Proyectada para el trimestre actual) * 100</t>
  </si>
  <si>
    <t>A cierre de 2024 haber alcanzado 6 millones de usuarios en el activo digital total del año</t>
  </si>
  <si>
    <t>Durante el Segundo  trimmestre en las cifras de usuarios digitales  llegamos a 1.405,710  usuarios, de los cuales es en la lá página web en donde se aporta el 43%, seguido del 20,9%  de facebook que equivale a 293.785 usuarios.</t>
  </si>
  <si>
    <t>12. Activo digital.xlsx</t>
  </si>
  <si>
    <t>6. Fortalecimiento Relacional con la Audiencia</t>
  </si>
  <si>
    <t>Desarrollar proyectos audiovisuales que generen experiencia, interacción y recordación en la Audiencia.</t>
  </si>
  <si>
    <t>Proyectos Audiovisuales Interactivos</t>
  </si>
  <si>
    <t>(Cantidad de Proyectos Audiovisuales Interactivos realizados en el periodo actual / Meta de Proyectos Audiovisuales Interactivos establecida para la vigencia) * 100</t>
  </si>
  <si>
    <t>Realizar 4 proyectos audiovisules interactivos.</t>
  </si>
  <si>
    <t xml:space="preserve">se realizaron formatos interactivos como Inbox Trece, Superhinchas casa verdolaga , superhinchas casa azul, contragolpe </t>
  </si>
  <si>
    <t>https://www.youtube.com/live/eZSaaGW-zXI?si=SMmNL-0mtY3DVFOn  
https://www.youtube.com/watch?v=YWwsAcEuiTo. 
https://www.youtube.com/live/rJSQ3Q64u6Y. 
https://www.youtube.com/watch?v=p_Xa2xMgKkQ</t>
  </si>
  <si>
    <t>13. Proyectos audiovisuales interactivos.xlsx</t>
  </si>
  <si>
    <t>7. Alianzas</t>
  </si>
  <si>
    <t>Posicionar la marca Trece a traves de Alianzas con medios de comunicación.</t>
  </si>
  <si>
    <t>Alianzas con medios de comunicación.</t>
  </si>
  <si>
    <t>(Numero de alianzas suscritas en la vigencia actual / meta de alianzas suscritas para la vigencia actual)*100</t>
  </si>
  <si>
    <t>Diego Monroy</t>
  </si>
  <si>
    <t>Suscribir ocho (8) alianzas con medios de comunicación, con el fin de fortalecer sus canales de comunicación y difusión de información corporativa e institucional.</t>
  </si>
  <si>
    <t>Este indicador se mide de manera anual y es acumulativo, durante el segundo semestre se firmó una alianza con Canal24Es, lo que genera un total de dos alianzas sumando la del primer trimestre con esta. Cabe resaltar que la mayoría de alianzas finalizan y posiblemente renuevan en el tercer trimestre</t>
  </si>
  <si>
    <t>ALIANZA CANAL TRECE - CANAL 24 CON FIRMA.pdf</t>
  </si>
  <si>
    <t>14. Alianzas con medios de comunicación.xlsx</t>
  </si>
  <si>
    <t>8. Gestión de Relaciones Públicas</t>
  </si>
  <si>
    <t>Posicionar la marca Trece a traves de un trabajo articulado con entes publico privados.</t>
  </si>
  <si>
    <t>Plan de comunicación externa - divulgación, promoción y RRPP.</t>
  </si>
  <si>
    <t>(Numero de espacios de dialogo y difusión realizadas con stakeholders previstas en el periodo / Numero de espacios de dialogo y difusión realizados con stakeholders planeados en el periodo / )*100</t>
  </si>
  <si>
    <t>Cumplir con el 100% del plan de relaciones publicas .</t>
  </si>
  <si>
    <t>Se mantiene el promedio de espacios de difusión</t>
  </si>
  <si>
    <t>MONITOREO DE MEDIOS 2024.xlsx</t>
  </si>
  <si>
    <t>15. Plan de comunicación externa, divulgación, promoción y RRPP.xls</t>
  </si>
  <si>
    <t xml:space="preserve">9. Experiencia Web
</t>
  </si>
  <si>
    <t>Ofrecer contenidos exclusivos para usuarios registrados y recopilar Data.</t>
  </si>
  <si>
    <t>Experiencia Web Freenium</t>
  </si>
  <si>
    <t xml:space="preserve"> (Número de seguidores  nuevos de la experiencia Web Freenium en el vigencia actual / Meta de seguidores de la experiencia Web Freenium Proyectados para la vigencia actual) *  100
</t>
  </si>
  <si>
    <t>Obtener 8000 seguidores en la experiencia web Freenium.</t>
  </si>
  <si>
    <t xml:space="preserve">esta acción del indicador no se ùede realizar bajo la actualización de la página. se solicita el cambio del indicador por otra acción digital </t>
  </si>
  <si>
    <t>16. Experiencia web freenium.xls</t>
  </si>
  <si>
    <t>p</t>
  </si>
  <si>
    <t>Hoja de Vida Indicadores Plan de Acción 2023 - IV TRIMESTRE</t>
  </si>
  <si>
    <t>Responsable Seguimiento</t>
  </si>
  <si>
    <t>Resultado de IV Trimestre</t>
  </si>
  <si>
    <t xml:space="preserve">10. Gestión de Recursos Financieros
</t>
  </si>
  <si>
    <t xml:space="preserve">Mantener el control de Recursos Financieros a través de la Gestión y Seguimiento Continuo.
</t>
  </si>
  <si>
    <t>Eficiencia</t>
  </si>
  <si>
    <t>Disminución</t>
  </si>
  <si>
    <t>Seguimiento y Control a la Ejecución de Proyectos</t>
  </si>
  <si>
    <t xml:space="preserve"> (Ingresos-Costo directo de los proyectos / Valor antes de IVA de los proyectos)</t>
  </si>
  <si>
    <t>Eliana Milena Sanabria Gomez</t>
  </si>
  <si>
    <t>Mantener el margen de contribución de las ventas de las líneas de negocio que garanticen el cubrimiento del gasto fijo de operación y funcionamiento en un 22%</t>
  </si>
  <si>
    <t xml:space="preserve">Estados financieros a junio/2024
</t>
  </si>
  <si>
    <t>Seguimiento y control a la ejecucion de proyectos</t>
  </si>
  <si>
    <t>17. Seguimiento y control a la ejecución de proyectos.xls</t>
  </si>
  <si>
    <t>Economía</t>
  </si>
  <si>
    <t>Gasto de Administración</t>
  </si>
  <si>
    <t>Gastos de Administración vigencia actual-Gastos de Administración de la vigencia anterior / Gastos de administración de la vigencia anterior.</t>
  </si>
  <si>
    <t>Incremento del Gasto de Administración &lt;0=16%</t>
  </si>
  <si>
    <t>Gastos de administracion</t>
  </si>
  <si>
    <t>18. Gasto de administración.xls</t>
  </si>
  <si>
    <t>Proceso</t>
  </si>
  <si>
    <t>Gestión de Cartera</t>
  </si>
  <si>
    <t>(Saldo cartera vencida durante el periodo / Total Facturación del periodo) * 100</t>
  </si>
  <si>
    <t>Gina Rocio Sanchez Paez</t>
  </si>
  <si>
    <t xml:space="preserve">Porcentaje de Cartera Vencida &lt;0=1% </t>
  </si>
  <si>
    <t>segumiento flujo de caja</t>
  </si>
  <si>
    <t>Seguimiento al Flujo de caja</t>
  </si>
  <si>
    <t>19. Gestión de cartera.xls</t>
  </si>
  <si>
    <t>Seguimiento al Flujo de Caja</t>
  </si>
  <si>
    <t xml:space="preserve"> (Número de informes de Flujo de Caja entregados a la Gerencia en el periodo actual / Meta de informes de Flujo de Caja entregados a la Gerencia Proyectados para la vigencia actual) *  100</t>
  </si>
  <si>
    <t>12 Informes Anuales de Gerencia</t>
  </si>
  <si>
    <t>100.00%</t>
  </si>
  <si>
    <t>Archivo Consolidado Flujo de Caja</t>
  </si>
  <si>
    <t>20. Seguimiento al flujo de caja.xls</t>
  </si>
  <si>
    <t xml:space="preserve">11. Posicionamiento Comercial
</t>
  </si>
  <si>
    <t>Hacer posicionamiento de marca en eventos del sector audiovisual.</t>
  </si>
  <si>
    <t>Presencia de marca en eventos del sector virtuales y/o presenciales</t>
  </si>
  <si>
    <t>(Numero de eventos asistidos / Numero de eventos proyectados) *100</t>
  </si>
  <si>
    <t xml:space="preserve">Cindy Ariza Ahumada </t>
  </si>
  <si>
    <t>Asistir al menos a 10 eventos del  sector, culturales y comerciales a nivel nacional durante la vigencia.</t>
  </si>
  <si>
    <t>Para el segundo trimestre del 2024 se conto con presencia de la marca en 4 eventos culturales como: Comiccon, festival del Bambuco, San Juan  y San Pedro en Neiva, día del Padre Plaza Central y actividad de activación de marca con Andres Lopez.</t>
  </si>
  <si>
    <t>21. Presencia de marca en eventos del sector virtual o presencial.xls</t>
  </si>
  <si>
    <t>Desarrollar herramientas de seguimiento de la satisfacción de los clientes (CRM)</t>
  </si>
  <si>
    <t>Satisfaccion del cliente.</t>
  </si>
  <si>
    <t>85 % promedios de la calificación de las encuestas aplicadas</t>
  </si>
  <si>
    <t>Aplicar una encuesta de satisfacción del cliente dos (2) veces al año. Con un resultado de puntuación mayor o igual al 85%</t>
  </si>
  <si>
    <t>Se realizó la primera encuesta de satisfacción a los clientes actuales del canal errojando un porcentaje del 84% de satisfacción de los servicios prestado</t>
  </si>
  <si>
    <t>C:\Users\laperez\OneDrive - Canal Trece\MERCADEO TRECE\6. PLANEACION\2024\INDICADORES\segundo semestre</t>
  </si>
  <si>
    <t>22. Satisfacció al cliente.xls</t>
  </si>
  <si>
    <t xml:space="preserve">12. Portafolio de Servicios
</t>
  </si>
  <si>
    <t>Aumentar en un 20% las alianzas estratégicas suscritas por la entidad para difusión de contenidos y participación de eventos.</t>
  </si>
  <si>
    <t>Suscripción de alianzas</t>
  </si>
  <si>
    <t>(Número de alianzas suscritas / Número de alianzas proyectadas ) * 100</t>
  </si>
  <si>
    <t>Semestral</t>
  </si>
  <si>
    <t>Celebrar cincuenta y cinco (55) alianzas estratégicas durante la vigencia.</t>
  </si>
  <si>
    <t>Para el segundo trimestre del 2024 se suscribieron 28 alianzas de acuerdo a la necesidad de la entidad.</t>
  </si>
  <si>
    <t>C:\Users\laperez\OneDrive - Canal Trece\MERCADEO TRECE\1. ALIANZAS\ALIANZAS 2024</t>
  </si>
  <si>
    <t>23. Suscripción de alianzas.xls</t>
  </si>
  <si>
    <t>Mantener el 80% de los ingresos por ventas por prestación de servicios con respecto a la vigencia anterior.</t>
  </si>
  <si>
    <t>Ingresos por ventas de prestación de servicios.</t>
  </si>
  <si>
    <t>(Ingresos por ventas por prestación de servicios  en la vigencia actual / 80% de los ingresos por ventas por prestación de servicios  de la vigencia anterior) * 100</t>
  </si>
  <si>
    <t>Para la vigencia 2024 la  meta para ingresos por concepto de ventas  a través de contratos, convenios interadministrativos y ordenes de pauta  es por la suma de $ 43.373.467.735</t>
  </si>
  <si>
    <t>Para el segundo trimestre se suscribieron nueve (9) Contratos por la suma de $38.112.214.766, se suscribieron 3 convenios interadministrativos por la suma de $ 22.293.954.136, se se suscribieron resoluciones por la suma de $10.450.000.000 se vendieron servicios de pauta por un valor de $22.749.352 para un total en ventas al 30 de junio de $70.878.918.255 cumpliendo la meta en un 163%</t>
  </si>
  <si>
    <t>CONTRATOS O PROYECTOS 2024 TEVEANDINA SAS.xlsx (sharepoint.com)</t>
  </si>
  <si>
    <t>24. Ingreso por ventas de prestación de servicios.xls</t>
  </si>
  <si>
    <t>Aumentar la cantidad de clientes mediante una estrategia de servicios para captar en esta vigencia al menos dos clientes nuevos</t>
  </si>
  <si>
    <t>Cantidad de clientes nuevos.</t>
  </si>
  <si>
    <t>6 clientes nuevos para la vigencia 2024.</t>
  </si>
  <si>
    <t>Aumentar en 6 clientes nuevos  o que no hayan estado vinculados con la entidad en la vigencia anterior.</t>
  </si>
  <si>
    <t>Durante el segundo trimestre tuvimos clientes nuevos, como: SANTIAGO DE CALI DISTRITO ESPECIAL, DEFENSORIA DEL PUEBLO,  SECRETARIA DISTRITAL DE DESARROLLO ECONOMICO, UNIDAD ADMINISTRATIVA ESPECIAL DIRECCION NACIONAL DE BOMBEROS, FEDERACION COLOMBIANA DE MUNICIPIOS,  MINISTERIO DE SALUD Y PROTECCIÓN SOCIAL dando cumplimiento al indicador planteado para la vigencia en curso</t>
  </si>
  <si>
    <t>25. Cantidad de clientes nuevos.xls</t>
  </si>
  <si>
    <t xml:space="preserve">13. Fortalecimiento y Apropiación del MIPG
</t>
  </si>
  <si>
    <t xml:space="preserve">Fortalecernos organizacionalmente mediante el MIPG
</t>
  </si>
  <si>
    <t>Avance MIPG</t>
  </si>
  <si>
    <r>
      <t>(Resultado MIPG para la vigencia actual / Resultado MIPG proyectado</t>
    </r>
    <r>
      <rPr>
        <sz val="9"/>
        <color rgb="FF000000"/>
        <rFont val="Century Gothic"/>
        <family val="2"/>
      </rPr>
      <t>)</t>
    </r>
  </si>
  <si>
    <t>Victor Pinzón</t>
  </si>
  <si>
    <t>Alcanzar un 85% en el nivel de avance de la implementación del Modelo Integrado de Planeación y Gestión - MIPG.</t>
  </si>
  <si>
    <t xml:space="preserve">El Canal ha logrado un Indice de Desempeño Institucional de 85,1 puntos, reflejando un cumplimiento de la meta </t>
  </si>
  <si>
    <t>Link de consulta de informe: https://app.powerbi.com/view?r=eyJrIjoiOWY3ODMyOTAtYTMzMi00MjhjLWFiNmEtMGMzZDE4ZmY5NzMwIiwidCI6IjU1MDNhYWMyLTdhMTUtNDZhZi1iNTIwLTJhNjc1YWQxZGYxNiIsImMiOjR9</t>
  </si>
  <si>
    <t>26. Avance MIPG.xlsx</t>
  </si>
  <si>
    <t>Divulgaciones Anuales</t>
  </si>
  <si>
    <t>(#de sensibilizaciones sobre las acciones realizadas desde el MIPG de la entidad en el periodo actual / Meta de sensibilizaciones sobre el MIPG de la entidad establecido para el periodo) * 100</t>
  </si>
  <si>
    <t>Realizar 14 Divulgaciones internas sobre el MIPG de la entidad.</t>
  </si>
  <si>
    <t>No se realizaron sensibilizaciones durante el periodo, debido a los compromisos adquiridos frente a la rendición de cuentas 2023, sin embargo, el día 28 de junio de 2024 se remitió al área de comunicaciones la solicitud, siendo socializada en 09 de julio por medio del correo electrónico, por lo cual, los resultados serán reportados en el III trimestre del año</t>
  </si>
  <si>
    <t>27. Divulgaciones anuales.xlsx</t>
  </si>
  <si>
    <t xml:space="preserve">14. Marco Estratégico, Seguimiento y Control
</t>
  </si>
  <si>
    <t>Realizar despliegue del Marco Estratégico</t>
  </si>
  <si>
    <t xml:space="preserve">Cumplimiento del Despliegue del Marco Estratégico
</t>
  </si>
  <si>
    <t xml:space="preserve"> (# de seguimientos del plan de acción entregados a la Gerencia y comité institucional en la vigencia  actual / Meta de informes de seguimientos del plan de acción a entregados a la Gerencia y comité institucional Proyectados para </t>
  </si>
  <si>
    <t>Realizar un 75% del despliegue del Marco Estratégico para la vigencia 2024 con un mínimo de 5 seguimientos anuales.</t>
  </si>
  <si>
    <t>Seguimiento al reporte de los avances del cumplimiento de los indicadores del Plan de Acción 2024, II trimestre.</t>
  </si>
  <si>
    <t>Publicación informe de seguimiento
https://www.teveandina.gov.co/planeacion/plan-de-accion/</t>
  </si>
  <si>
    <t>28. Cumplimiento del despliegue del marco estratégico.xlsx</t>
  </si>
  <si>
    <t>Realizar seguimiento y control a la Gestión</t>
  </si>
  <si>
    <t>Cumplimiento Plan Anual de Auditorias y Seguimientos</t>
  </si>
  <si>
    <t># de actividades del Plan Anual de Auditorias y Seguimientos realizadas en el periodo actual / Meta de actividades del Plan Anual de Auditorias y Seguimientos establecida para la vigencia) * 100</t>
  </si>
  <si>
    <t xml:space="preserve">Carlos Alvarez </t>
  </si>
  <si>
    <t>Cumplir con el 90% del Plan Anual de Auditorias y Seguimientos aprobado por el CICCI</t>
  </si>
  <si>
    <t>En el plan anual de auditoría se programaron para la vigencia 2024 un total de 72 acciones de las cuales la oficina de CI desarrolló a fecha de corte (40). Lo que equivale al 55,5% del plan anual de auditoria. Estas corresponden a la rendición de informes internos y externos y la realización de evaluaciones, seguimientos y auditorias de gestión y resultados</t>
  </si>
  <si>
    <t>https://canaltrece-my.sharepoint.com/my?login_hint=kramirez%40canaltrece%2Ecom%2Eco&amp;id=%2Fpersonal%2Fkramirez%5Fcanaltrece%5Fcom%5Fco%2FDocuments%2FCI</t>
  </si>
  <si>
    <t>29. Cumplimiento Plan Anual de Auditorias y seguimientos.xls</t>
  </si>
  <si>
    <t xml:space="preserve">15. Planes de Fortalecimiento TIC
</t>
  </si>
  <si>
    <t>Contribuir desde las TIC al fortalecimiento del Desempeño Organizacional</t>
  </si>
  <si>
    <t>Seguridad de la Información</t>
  </si>
  <si>
    <t>(Cumplimiento de las actividades del Cronograma del Plan Maestro de Seguridad en el trimestre/ Actividades proyectadas del Cronograma Plan Maestro de Seguridad en el trimestre) *100</t>
  </si>
  <si>
    <t xml:space="preserve">Camilo Andrés Beltran </t>
  </si>
  <si>
    <t>Dar cumplimiento al 90% de las actividades planteadas en el Plan Maestro de Seguridad de la Información durante la vigencia 2024</t>
  </si>
  <si>
    <t xml:space="preserve">•	Ajuste y armonización del MSPI para el 2024
•	Desarrollo y seguimiento arquitectura empresarial. 
•	Piezas de Concientización de seguridad de la información, buscando fortalecimiento y concientización empresarial.
•	(PH) PM Gestión de tecnologías convergentes a nivel de SGSI 2024, (VA) Siguiente medición
•	Ajuste, armonización y actualización de las políticas específicas de Seguridad de la información
•	Biblioteca Documental SGSI 2024
•	(PHVA) Sistema de seguridad perimetral (firewall), 
•	Creación y Actualización de, procedimientos, manuales, guías.
•	Remediaciones del Observaciones de auditoría y mejoramiento del PM, 
</t>
  </si>
  <si>
    <t>Sistema de Gestión de Seguridad de la Información</t>
  </si>
  <si>
    <t>30. Seguridad de la información.xlsx</t>
  </si>
  <si>
    <t>Diseño de productos tecnológicos para el fortalecimiento del portafolio de servicios del canal.</t>
  </si>
  <si>
    <t>(No. de productos o servicios planeados / No. de productos o servicios tecnológicos diseñados)*100</t>
  </si>
  <si>
    <t>Diseñar cuatro (4) productos o servicios tecnológicos.</t>
  </si>
  <si>
    <t>alquiler de equipos
alquiler de impresoras
seguridad perimetral
impresora de carnet
GLPI Plugin INVENTORY
Gesproy</t>
  </si>
  <si>
    <t>productos y servicios</t>
  </si>
  <si>
    <t>31. Diseño de productos tecnologicos para el fortalecimiento del portafolio de servicios del canal.xls</t>
  </si>
  <si>
    <t>Renovación tecnológica y transformación digital</t>
  </si>
  <si>
    <t>(No. Proyectos elaborados según lo dispuesto en el PETIC/No. Proyectos relacionados en el PETIC)*100</t>
  </si>
  <si>
    <t>Elaborar mínimo el 40% de los proyectos relacionados en el PETIC</t>
  </si>
  <si>
    <t xml:space="preserve">Proyecto de Sede Electronica Fase III
Proyecto de Herramienta Mineria de Datos Audiencias-Procesos 
Proyecto de Herramienta para la emisión de certificados contractuales
Proyecto de Arquitectura Empresarial Fase III
Proyecto de Proyectos TIC InHouse 
Proyecto de Mejoramiento infraestructura TI, redes, servicios, comunicaciones 
Proyecto de Actualización tecnología en producción y emisión audiovisual transmedia </t>
  </si>
  <si>
    <t>Proyectos</t>
  </si>
  <si>
    <t>32. Renovación técnologica y transformación digital.xls</t>
  </si>
  <si>
    <t xml:space="preserve">16. Plan Estratégico de Talento Humano
</t>
  </si>
  <si>
    <t>Direccionar el fortalecimiento de la dimensión humana por medio de la capacitación, bienestar, incentivos, flexibilidad laboral y el SGSST</t>
  </si>
  <si>
    <t>Fortalecimiento de competencias laborales</t>
  </si>
  <si>
    <t># de capacitaciones ejecutadas en el PIC para el periodo evaluado/ # de capacitaciones proyectadas en el PIC para periodo evaluado.</t>
  </si>
  <si>
    <t>Nancy Viviana Bustos</t>
  </si>
  <si>
    <t xml:space="preserve">Ejecutar el 100% del Plan Institucional de Capacitación.
</t>
  </si>
  <si>
    <t>https://canaltrece-my.sharepoint.com/:f:/g/personal/nbustos_canaltrece_com_co/EijYIVcVHcNFkkwsdnXV5rQBGXeRGh2hnKtrmmTbFQO7Iw?e=FYj3z7</t>
  </si>
  <si>
    <t>33. Fortalecimiento de competencias laborales.xls</t>
  </si>
  <si>
    <t>Estándares del SGSST</t>
  </si>
  <si>
    <t xml:space="preserve">(Actividades ejecutadas del Cronograma del SGSST / Actividades proyectadas del Cronograma del SGSST en el periodo) *100 </t>
  </si>
  <si>
    <t>Implementar y dar cumplimiento al 100% de los estándares mínimos para el SGSST</t>
  </si>
  <si>
    <t>34. Estándares del SGSST.xls</t>
  </si>
  <si>
    <t xml:space="preserve">17. Transparencia, Participación y Servicio al Ciudadano
</t>
  </si>
  <si>
    <t>Fortalecer la gestión estratégica desde la Transparencia y Acceso a la Información Pública</t>
  </si>
  <si>
    <t>Índice de Transparencia Activa</t>
  </si>
  <si>
    <t xml:space="preserve">Reporte </t>
  </si>
  <si>
    <t>90% en cumplimiento del Índice de Transparencia Activa</t>
  </si>
  <si>
    <t>La medición del índicede transparencia por parte de la Procurduria se realiza en el segundo semestre del año. Desde la Oficina de Planeación se debe reportar a 31 de julio de 2024, por lo cual, el avance se reportaria en el siguiente periodo</t>
  </si>
  <si>
    <t>35. Índice de transparencia activa.xls</t>
  </si>
  <si>
    <t xml:space="preserve">Plan Ambiental </t>
  </si>
  <si>
    <t>(Actividades ejecutadas del Cronograma del Plan de Gestión Ambiental / Actividades proyectadas del Plan de Gestión Ambiental en el  trimestre) *100</t>
  </si>
  <si>
    <t>Implementar y dar cumplimiento al 90 % del Plan de Gestión Ambiental</t>
  </si>
  <si>
    <t>36. Plan Ambiental.xls</t>
  </si>
  <si>
    <t>Apropiación PQRSD</t>
  </si>
  <si>
    <t># de PQRSD contestadas en término y de fondo en el periodo / # de PQRSD recibidas en el periodo</t>
  </si>
  <si>
    <t>Jonathan Nieto Piedras</t>
  </si>
  <si>
    <t>Brindar un 100% de respuestas oportunas y apropiadas a PQRSD</t>
  </si>
  <si>
    <t>La entidad ha dado cumplimento con un total de 82 respuestas, dentro de los términos establecidos por la Ley 1755 de 2015. representado en el 93%.</t>
  </si>
  <si>
    <t>https://canaltrece.sharepoint.com/:x:/s/AdministrativaTrece/ER8W6_NW6TlCvToSIo4zirYBWNWk8gWbCXfsPVXP0GcYDQ?e=ShMWRE
https://www.teveandina.gov.co/planeacion/informes-de-acceso-a-la-informacion/
https://www.teveandina.gov.co/planeacion/informes-de-pqrs/</t>
  </si>
  <si>
    <t>37. Apropiación PQRSD.xlsx</t>
  </si>
  <si>
    <t>18. Innovacón y Gestión del Conociemiento</t>
  </si>
  <si>
    <t>Implementación del proceso de Innovación y Gestión del Conocimiento</t>
  </si>
  <si>
    <t>Innovación y Gestión del Conocimiento</t>
  </si>
  <si>
    <t>(Numero de proyectos ejecutados y entregados en el periodo / Número de proyectos de innovación proyectados en el periodo) *100</t>
  </si>
  <si>
    <t>Implementar el 75% del Proceso de Innovación y Gestión del Conocimiento</t>
  </si>
  <si>
    <t>Evidencias de actividades a partir del segudo trimestre de la vigencia</t>
  </si>
  <si>
    <t>38. Innovación y gestión del conocimiento.xls</t>
  </si>
  <si>
    <t xml:space="preserve">19. Plan de Comunicación Organizacional </t>
  </si>
  <si>
    <t xml:space="preserve">Fortalecernos organizacionalmente mediante un plan de comunicación organizacional
</t>
  </si>
  <si>
    <t>Comunicaciones de los Procesos Internos
(Impactos de comunicaciones internas)</t>
  </si>
  <si>
    <t xml:space="preserve">(Número de impactos de comunicación interna en el periodo de la vigencia actual / Número de impactos de comunicación interna esperado en el periodo) *100 </t>
  </si>
  <si>
    <t>Mantener un margen de tolerancia de + o - 10% en Comunicaciones interna de los Procesos Internos con respecto a la vigencia anterior</t>
  </si>
  <si>
    <t xml:space="preserve">Se muestra un resultado de porcentaje de cumplimiento menor al esperado debido a que en el mes de junio tuvimos problemas con la red social interna Viva Engage y no se terminarón de publicar los post esperados </t>
  </si>
  <si>
    <t xml:space="preserve">Tablas de contenido comunicaciones 2024 Indicadores.xlsx </t>
  </si>
  <si>
    <t>39. Comunicaciones de los procesos internos.xlsx</t>
  </si>
  <si>
    <t>J</t>
  </si>
  <si>
    <t>Contribuir al fortalecimiento de la defensa jurídica mediante la medición de la política de daño antijurídico</t>
  </si>
  <si>
    <t>Política de Daño Antijurídico</t>
  </si>
  <si>
    <t>(Actividades ejecutadas del Cronograma de la Política de Daño Antijurídico en el periodo / Actividades proyectadas de la Política de Plan de Daño Antijurídico en el periodo) *100</t>
  </si>
  <si>
    <t>Dar cumplimiento al 100% de la Política de Daño Antijurídico</t>
  </si>
  <si>
    <t xml:space="preserve">Se realizó capacitación el 14 junio de 2024 a los supervisores de planta y de apoyo de la entidad. Tema tratado:  Contrato Realidad </t>
  </si>
  <si>
    <t>https://canaltrece.sharepoint.com/:f:/s/AdministrativaTrece/EtPtrvDLMTJKleRUnQXfIn0BTVylBcMq7psNaovAcBHSFA?e=FCGYF3</t>
  </si>
  <si>
    <t>40. Política de daño antijurídico.xls</t>
  </si>
  <si>
    <t xml:space="preserve">21. Comité de Conciliación </t>
  </si>
  <si>
    <t>Análisis jurídico de los casos específicos donde procede o no, la conciliación de la conformidad de la normatividad legal y existente para el caso concreto</t>
  </si>
  <si>
    <t>Comité de Conciliación</t>
  </si>
  <si>
    <t>(Actividades ejecutadas previstas en Plan de Acción y Cronograma del Comité de conciliación / Actividades previstas en Plan de Acción y Cronograma del Comité de conciliación)*100</t>
  </si>
  <si>
    <t>Dar cumplimiento al 100% de los Comités de Conciliación</t>
  </si>
  <si>
    <t>Se llevaron a cabo 2 comités por mes dando cumplimiento a establecido Decreto 1716 de 2009, artículo 18 ; incorporado en el Decreto 1069 de 2015 en el ARTÍCULO 2.2.4.3.1.2.4.</t>
  </si>
  <si>
    <t>https://canaltrece.sharepoint.com/:f:/s/juridica/Eql1lXXl5_lEt5JhlfUCVCgBUmV7lX8AwNs_8FFNaVAj-g?e=0bfokO</t>
  </si>
  <si>
    <t>41. Comité de conciliación.xls</t>
  </si>
  <si>
    <t>22. Liderazgo</t>
  </si>
  <si>
    <t>Fortalecer la gestión organizacional mediante la implementación del Modelo de Liderazgo</t>
  </si>
  <si>
    <t>Modelo de Liderazgo</t>
  </si>
  <si>
    <t>(Cumplimiento de las actividades del Cronograma de Implementación del Modelo de Liderazgo en el periodo / Actividades proyectadas del Cronograma de Implementación del Modelo de Liderazgo en el periodo) *100</t>
  </si>
  <si>
    <t>Realizar un avance del 60% en la Implementación del Modelo de Liderazgo</t>
  </si>
  <si>
    <t>Durante el trimestre la Oficina de Planeación ha iniciado la construcción de una propuesta relacionada con un Modelo de Liderazgo Integral y Tranformador, basado en el Plan Estratégico de Talento Humano del MinTic. La propuesta está dirigida al fortalecimiento del desarrollo personal de los funcionarios y colaboradores del Canal y su adqusición de habilidades y conocimientos del medio técnilogico y la innovación.</t>
  </si>
  <si>
    <t>Modelo de Liderazgo Integral y Transformador.docx</t>
  </si>
  <si>
    <t>42. Modelo de Liderazgo.xls</t>
  </si>
  <si>
    <t>$ 29295587583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</si>
</sst>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409]* #,##0_ ;_-[$$-409]* \-#,##0\ ;_-[$$-409]* &quot;-&quot;??_ ;_-@_ "/>
  </numFmts>
  <fonts count="3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i/>
      <sz val="14"/>
      <color theme="1"/>
      <name val="Calibri"/>
      <family val="2"/>
      <scheme val="minor"/>
    </font>
    <font>
      <sz val="8"/>
      <name val="Calibri"/>
      <family val="2"/>
      <scheme val="minor"/>
    </font>
    <font>
      <sz val="14"/>
      <color theme="1"/>
      <name val="Calibri"/>
      <family val="2"/>
      <scheme val="minor"/>
    </font>
    <font>
      <u/>
      <sz val="11"/>
      <color theme="10"/>
      <name val="Calibri"/>
      <family val="2"/>
      <scheme val="minor"/>
    </font>
    <font>
      <sz val="8"/>
      <color theme="0"/>
      <name val="Calibri"/>
      <family val="2"/>
      <scheme val="minor"/>
    </font>
    <font>
      <sz val="8"/>
      <color rgb="FF000000"/>
      <name val="Calibri"/>
      <family val="2"/>
      <scheme val="minor"/>
    </font>
    <font>
      <b/>
      <i/>
      <sz val="14"/>
      <color rgb="FF000000"/>
      <name val="Calibri"/>
      <family val="2"/>
    </font>
    <font>
      <b/>
      <sz val="14"/>
      <color theme="1"/>
      <name val="Calibri"/>
      <family val="2"/>
      <scheme val="minor"/>
    </font>
    <font>
      <b/>
      <sz val="16"/>
      <color theme="1"/>
      <name val="Calibri"/>
      <family val="2"/>
      <scheme val="minor"/>
    </font>
    <font>
      <b/>
      <sz val="10"/>
      <color theme="1"/>
      <name val="Calibri"/>
      <family val="2"/>
      <scheme val="minor"/>
    </font>
    <font>
      <sz val="9"/>
      <color theme="1"/>
      <name val="Calibri"/>
      <family val="2"/>
      <scheme val="minor"/>
    </font>
    <font>
      <sz val="9"/>
      <color rgb="FF000000"/>
      <name val="Calibri"/>
      <family val="2"/>
    </font>
    <font>
      <sz val="9"/>
      <color rgb="FF000000"/>
      <name val="Calibri"/>
      <family val="2"/>
      <scheme val="minor"/>
    </font>
    <font>
      <u/>
      <sz val="9"/>
      <color theme="10"/>
      <name val="Calibri"/>
      <family val="2"/>
      <scheme val="minor"/>
    </font>
    <font>
      <sz val="9"/>
      <name val="Calibri"/>
      <family val="2"/>
      <scheme val="minor"/>
    </font>
    <font>
      <sz val="9"/>
      <color rgb="FF000000"/>
      <name val="Arial"/>
      <family val="2"/>
    </font>
    <font>
      <sz val="9"/>
      <color rgb="FF000000"/>
      <name val="Century Gothic"/>
      <family val="2"/>
    </font>
    <font>
      <sz val="9"/>
      <color theme="1"/>
      <name val="Calibri"/>
      <family val="2"/>
    </font>
    <font>
      <sz val="9"/>
      <color rgb="FF000000"/>
      <name val="Aptos Narrow"/>
    </font>
    <font>
      <sz val="9"/>
      <color rgb="FF000000"/>
      <name val="Calibri"/>
    </font>
    <font>
      <sz val="9"/>
      <color rgb="FF000000"/>
      <name val="Calibri"/>
      <scheme val="minor"/>
    </font>
    <font>
      <u/>
      <sz val="9"/>
      <color rgb="FF0563C1"/>
      <name val="Calibri"/>
      <family val="2"/>
    </font>
    <font>
      <u/>
      <sz val="9"/>
      <color rgb="FF000000"/>
      <name val="Calibri"/>
    </font>
    <font>
      <sz val="8"/>
      <color rgb="FF000000"/>
      <name val="Calibri"/>
    </font>
    <font>
      <sz val="9"/>
      <color rgb="FFFF0000"/>
      <name val="Calibri"/>
      <scheme val="minor"/>
    </font>
    <font>
      <sz val="8"/>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F9933"/>
        <bgColor indexed="64"/>
      </patternFill>
    </fill>
    <fill>
      <patternFill patternType="solid">
        <fgColor rgb="FFFFCC66"/>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rgb="FF000000"/>
      </bottom>
      <diagonal/>
    </border>
    <border>
      <left style="thin">
        <color indexed="64"/>
      </left>
      <right/>
      <top/>
      <bottom style="thin">
        <color indexed="64"/>
      </bottom>
      <diagonal/>
    </border>
    <border>
      <left style="thin">
        <color rgb="FF000000"/>
      </left>
      <right style="medium">
        <color indexed="64"/>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67">
    <xf numFmtId="0" fontId="0" fillId="0" borderId="0" xfId="0"/>
    <xf numFmtId="9" fontId="4" fillId="0" borderId="0" xfId="1" applyFont="1" applyAlignment="1" applyProtection="1">
      <alignment horizontal="center" vertical="center"/>
      <protection locked="0" hidden="1"/>
    </xf>
    <xf numFmtId="0" fontId="0" fillId="0" borderId="0" xfId="0" applyAlignment="1">
      <alignment vertical="center" wrapText="1"/>
    </xf>
    <xf numFmtId="14" fontId="2" fillId="0" borderId="0" xfId="0" applyNumberFormat="1" applyFont="1" applyAlignment="1" applyProtection="1">
      <alignment horizontal="center" vertical="center"/>
      <protection locked="0" hidden="1"/>
    </xf>
    <xf numFmtId="0" fontId="0" fillId="0" borderId="0" xfId="0" applyAlignment="1">
      <alignment horizontal="center"/>
    </xf>
    <xf numFmtId="0" fontId="3"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wrapText="1"/>
    </xf>
    <xf numFmtId="0" fontId="0" fillId="0" borderId="0" xfId="0" applyAlignment="1" applyProtection="1">
      <alignment horizontal="center" vertical="center"/>
      <protection locked="0"/>
    </xf>
    <xf numFmtId="49" fontId="0" fillId="0" borderId="0" xfId="0" applyNumberFormat="1" applyAlignment="1" applyProtection="1">
      <alignment vertical="center"/>
      <protection locked="0"/>
    </xf>
    <xf numFmtId="49" fontId="0" fillId="0" borderId="0" xfId="0" applyNumberFormat="1" applyAlignment="1" applyProtection="1">
      <alignment horizontal="center" vertical="center"/>
      <protection locked="0"/>
    </xf>
    <xf numFmtId="0" fontId="0" fillId="0" borderId="0" xfId="0" applyAlignment="1" applyProtection="1">
      <alignment vertical="center" wrapText="1"/>
      <protection locked="0" hidden="1"/>
    </xf>
    <xf numFmtId="22" fontId="9" fillId="0" borderId="0" xfId="1" applyNumberFormat="1" applyFont="1" applyAlignment="1" applyProtection="1">
      <alignment horizontal="center" vertical="center"/>
      <protection locked="0" hidden="1"/>
    </xf>
    <xf numFmtId="0" fontId="3" fillId="0" borderId="0" xfId="0" applyFont="1" applyAlignment="1" applyProtection="1">
      <alignment horizontal="center" vertical="center"/>
      <protection locked="0"/>
    </xf>
    <xf numFmtId="49" fontId="3" fillId="0" borderId="0" xfId="0" applyNumberFormat="1" applyFont="1" applyAlignment="1" applyProtection="1">
      <alignment vertical="center"/>
      <protection locked="0"/>
    </xf>
    <xf numFmtId="49" fontId="3" fillId="0" borderId="0" xfId="0" applyNumberFormat="1" applyFont="1" applyAlignment="1" applyProtection="1">
      <alignment horizontal="center" vertical="center"/>
      <protection locked="0"/>
    </xf>
    <xf numFmtId="49" fontId="3" fillId="0" borderId="0" xfId="0" applyNumberFormat="1" applyFont="1" applyAlignment="1" applyProtection="1">
      <alignment vertical="center" wrapText="1" shrinkToFit="1"/>
      <protection locked="0"/>
    </xf>
    <xf numFmtId="14" fontId="3" fillId="0" borderId="0" xfId="0" applyNumberFormat="1" applyFont="1" applyAlignment="1" applyProtection="1">
      <alignment horizontal="center" vertical="center"/>
      <protection locked="0" hidden="1"/>
    </xf>
    <xf numFmtId="0" fontId="3" fillId="0" borderId="0" xfId="0" applyFont="1" applyAlignment="1" applyProtection="1">
      <alignment vertical="center" wrapText="1"/>
      <protection locked="0" hidden="1"/>
    </xf>
    <xf numFmtId="0" fontId="3" fillId="0" borderId="0" xfId="0" applyFont="1"/>
    <xf numFmtId="49" fontId="5" fillId="0" borderId="0" xfId="0" applyNumberFormat="1" applyFont="1" applyAlignment="1" applyProtection="1">
      <alignment horizontal="center" vertical="center" wrapText="1" shrinkToFit="1"/>
      <protection locked="0"/>
    </xf>
    <xf numFmtId="9" fontId="0" fillId="0" borderId="0" xfId="0" applyNumberFormat="1"/>
    <xf numFmtId="0" fontId="0" fillId="0" borderId="0" xfId="0" applyAlignment="1">
      <alignment horizontal="center" vertical="center"/>
    </xf>
    <xf numFmtId="0" fontId="0" fillId="0" borderId="6" xfId="0" applyBorder="1"/>
    <xf numFmtId="0" fontId="0" fillId="0" borderId="0" xfId="0" applyAlignment="1">
      <alignment vertical="center"/>
    </xf>
    <xf numFmtId="0" fontId="2" fillId="3" borderId="1" xfId="0"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protection locked="0"/>
    </xf>
    <xf numFmtId="49" fontId="2" fillId="3" borderId="1" xfId="0" applyNumberFormat="1" applyFont="1" applyFill="1" applyBorder="1" applyAlignment="1" applyProtection="1">
      <alignment horizontal="center" vertical="center" wrapText="1" shrinkToFit="1"/>
      <protection locked="0"/>
    </xf>
    <xf numFmtId="14" fontId="2" fillId="3" borderId="1" xfId="0" applyNumberFormat="1" applyFont="1" applyFill="1" applyBorder="1" applyAlignment="1" applyProtection="1">
      <alignment horizontal="center" vertical="center" wrapText="1"/>
      <protection locked="0" hidden="1"/>
    </xf>
    <xf numFmtId="9" fontId="2" fillId="3" borderId="1" xfId="1" applyFont="1" applyFill="1" applyBorder="1" applyAlignment="1" applyProtection="1">
      <alignment horizontal="center" vertical="center" wrapText="1"/>
      <protection locked="0" hidden="1"/>
    </xf>
    <xf numFmtId="9" fontId="2" fillId="3" borderId="5" xfId="1" applyFont="1" applyFill="1" applyBorder="1" applyAlignment="1" applyProtection="1">
      <alignment horizontal="center" vertical="center" wrapText="1"/>
      <protection locked="0" hidden="1"/>
    </xf>
    <xf numFmtId="49" fontId="2" fillId="3" borderId="12" xfId="0" applyNumberFormat="1" applyFont="1" applyFill="1" applyBorder="1" applyAlignment="1" applyProtection="1">
      <alignment horizontal="center" vertical="center" wrapText="1"/>
      <protection locked="0"/>
    </xf>
    <xf numFmtId="49" fontId="4" fillId="0" borderId="0" xfId="0" applyNumberFormat="1" applyFont="1" applyAlignment="1" applyProtection="1">
      <alignment horizontal="center" vertical="center" wrapText="1" shrinkToFit="1"/>
      <protection locked="0"/>
    </xf>
    <xf numFmtId="49" fontId="4" fillId="0" borderId="0" xfId="0" applyNumberFormat="1" applyFont="1" applyAlignment="1" applyProtection="1">
      <alignment vertical="center" wrapText="1" shrinkToFit="1"/>
      <protection locked="0"/>
    </xf>
    <xf numFmtId="14" fontId="10" fillId="0" borderId="0" xfId="0" applyNumberFormat="1" applyFont="1" applyAlignment="1">
      <alignment horizontal="center" vertical="center"/>
    </xf>
    <xf numFmtId="14" fontId="4" fillId="0" borderId="0" xfId="0" applyNumberFormat="1" applyFont="1" applyAlignment="1" applyProtection="1">
      <alignment horizontal="center" vertical="center"/>
      <protection locked="0"/>
    </xf>
    <xf numFmtId="14" fontId="14" fillId="3" borderId="1" xfId="0" applyNumberFormat="1" applyFont="1" applyFill="1" applyBorder="1" applyAlignment="1" applyProtection="1">
      <alignment horizontal="center" vertical="center" wrapText="1"/>
      <protection locked="0" hidden="1"/>
    </xf>
    <xf numFmtId="0" fontId="14" fillId="3" borderId="1" xfId="1" applyNumberFormat="1" applyFont="1" applyFill="1" applyBorder="1" applyAlignment="1" applyProtection="1">
      <alignment horizontal="center" vertical="center" wrapText="1"/>
      <protection locked="0" hidden="1"/>
    </xf>
    <xf numFmtId="9" fontId="14" fillId="3" borderId="1" xfId="1" applyFont="1" applyFill="1" applyBorder="1" applyAlignment="1" applyProtection="1">
      <alignment horizontal="center" vertical="center" wrapText="1"/>
      <protection locked="0" hidden="1"/>
    </xf>
    <xf numFmtId="49" fontId="15" fillId="0" borderId="9" xfId="0" applyNumberFormat="1" applyFont="1" applyBorder="1" applyAlignment="1" applyProtection="1">
      <alignment horizontal="center" vertical="center" wrapText="1" shrinkToFit="1"/>
      <protection locked="0"/>
    </xf>
    <xf numFmtId="0" fontId="16" fillId="2" borderId="9" xfId="0" applyFont="1" applyFill="1" applyBorder="1" applyAlignment="1">
      <alignment horizontal="center" vertical="center" wrapText="1"/>
    </xf>
    <xf numFmtId="14" fontId="17" fillId="0" borderId="9" xfId="0" applyNumberFormat="1" applyFont="1" applyBorder="1" applyAlignment="1">
      <alignment horizontal="center" vertical="center"/>
    </xf>
    <xf numFmtId="14" fontId="15" fillId="0" borderId="9" xfId="0" applyNumberFormat="1" applyFont="1" applyBorder="1" applyAlignment="1" applyProtection="1">
      <alignment horizontal="center" vertical="center"/>
      <protection locked="0"/>
    </xf>
    <xf numFmtId="9" fontId="15" fillId="0" borderId="9" xfId="1" applyFont="1" applyFill="1" applyBorder="1" applyAlignment="1" applyProtection="1">
      <alignment horizontal="center" vertical="center"/>
    </xf>
    <xf numFmtId="49" fontId="15" fillId="0" borderId="6" xfId="0" applyNumberFormat="1" applyFont="1" applyBorder="1" applyAlignment="1" applyProtection="1">
      <alignment horizontal="center" vertical="center" wrapText="1" shrinkToFit="1"/>
      <protection locked="0"/>
    </xf>
    <xf numFmtId="0" fontId="16" fillId="2" borderId="6" xfId="0" applyFont="1" applyFill="1" applyBorder="1" applyAlignment="1">
      <alignment horizontal="center" vertical="center" wrapText="1"/>
    </xf>
    <xf numFmtId="0" fontId="15" fillId="0" borderId="6" xfId="1" applyNumberFormat="1" applyFont="1" applyFill="1" applyBorder="1" applyAlignment="1">
      <alignment horizontal="center" vertical="center"/>
    </xf>
    <xf numFmtId="9" fontId="15" fillId="0" borderId="6" xfId="1" applyFont="1" applyFill="1" applyBorder="1" applyAlignment="1" applyProtection="1">
      <alignment horizontal="center" vertical="center"/>
    </xf>
    <xf numFmtId="0" fontId="15" fillId="0" borderId="6" xfId="0" applyFont="1" applyBorder="1" applyAlignment="1" applyProtection="1">
      <alignment horizontal="center" vertical="center" wrapText="1" shrinkToFit="1"/>
      <protection locked="0"/>
    </xf>
    <xf numFmtId="0" fontId="15" fillId="0" borderId="6" xfId="1" applyNumberFormat="1" applyFont="1" applyFill="1" applyBorder="1" applyAlignment="1" applyProtection="1">
      <alignment horizontal="center" vertical="center"/>
    </xf>
    <xf numFmtId="9" fontId="15" fillId="0" borderId="6" xfId="1" applyFont="1" applyFill="1" applyBorder="1" applyAlignment="1" applyProtection="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9" fontId="16" fillId="0" borderId="6" xfId="0" applyNumberFormat="1" applyFont="1" applyBorder="1" applyAlignment="1">
      <alignment horizontal="center" vertical="center"/>
    </xf>
    <xf numFmtId="10" fontId="0" fillId="0" borderId="0" xfId="1" applyNumberFormat="1" applyFont="1" applyFill="1" applyAlignment="1">
      <alignment horizontal="center" vertical="center"/>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17" fillId="0" borderId="6" xfId="0" applyFont="1" applyBorder="1" applyAlignment="1">
      <alignment horizontal="center" vertical="center" wrapText="1"/>
    </xf>
    <xf numFmtId="3" fontId="17" fillId="0" borderId="6" xfId="0" applyNumberFormat="1" applyFont="1" applyBorder="1" applyAlignment="1">
      <alignment horizontal="center" vertical="center"/>
    </xf>
    <xf numFmtId="0" fontId="17" fillId="0" borderId="6" xfId="2" applyFont="1" applyFill="1" applyBorder="1" applyAlignment="1">
      <alignment horizontal="center" vertical="center"/>
    </xf>
    <xf numFmtId="3" fontId="15" fillId="0" borderId="6" xfId="1" applyNumberFormat="1" applyFont="1" applyFill="1" applyBorder="1" applyAlignment="1" applyProtection="1">
      <alignment horizontal="center" vertical="center"/>
    </xf>
    <xf numFmtId="9" fontId="17" fillId="0" borderId="6" xfId="1" applyFont="1" applyFill="1" applyBorder="1" applyAlignment="1" applyProtection="1">
      <alignment horizontal="center" vertical="center"/>
    </xf>
    <xf numFmtId="0" fontId="16" fillId="0" borderId="9" xfId="0" applyFont="1" applyBorder="1" applyAlignment="1">
      <alignment horizontal="center" vertical="center" wrapText="1"/>
    </xf>
    <xf numFmtId="164" fontId="15" fillId="0" borderId="9" xfId="1" applyNumberFormat="1" applyFont="1" applyFill="1" applyBorder="1" applyAlignment="1" applyProtection="1">
      <alignment horizontal="center" vertical="center"/>
    </xf>
    <xf numFmtId="3" fontId="15" fillId="0" borderId="9" xfId="1" applyNumberFormat="1" applyFont="1" applyFill="1" applyBorder="1" applyAlignment="1" applyProtection="1">
      <alignment horizontal="center" vertical="center"/>
    </xf>
    <xf numFmtId="3" fontId="20" fillId="0" borderId="6" xfId="0" applyNumberFormat="1" applyFont="1" applyBorder="1" applyAlignment="1">
      <alignment horizontal="center" vertical="center"/>
    </xf>
    <xf numFmtId="14" fontId="15" fillId="0" borderId="6" xfId="0" applyNumberFormat="1" applyFont="1" applyBorder="1" applyAlignment="1" applyProtection="1">
      <alignment horizontal="center" vertical="center" wrapText="1"/>
      <protection locked="0"/>
    </xf>
    <xf numFmtId="0" fontId="15" fillId="0" borderId="6" xfId="1" applyNumberFormat="1" applyFont="1" applyFill="1" applyBorder="1" applyAlignment="1" applyProtection="1">
      <alignment horizontal="center" vertical="center" wrapText="1"/>
    </xf>
    <xf numFmtId="0" fontId="22" fillId="0" borderId="6" xfId="0" applyFont="1" applyBorder="1" applyAlignment="1">
      <alignment horizontal="center" vertical="center"/>
    </xf>
    <xf numFmtId="0" fontId="0" fillId="0" borderId="1" xfId="0" applyBorder="1" applyAlignment="1" applyProtection="1">
      <alignment horizontal="center" vertical="center"/>
      <protection locked="0"/>
    </xf>
    <xf numFmtId="0" fontId="8" fillId="0" borderId="6" xfId="2" applyBorder="1" applyAlignment="1">
      <alignment horizontal="center" vertical="center"/>
    </xf>
    <xf numFmtId="0" fontId="8" fillId="0" borderId="6" xfId="2" applyBorder="1" applyAlignment="1">
      <alignment horizontal="center" vertical="center" wrapText="1"/>
    </xf>
    <xf numFmtId="0" fontId="8" fillId="0" borderId="0" xfId="2"/>
    <xf numFmtId="0" fontId="7" fillId="0" borderId="0" xfId="0" applyFont="1" applyAlignment="1">
      <alignment horizontal="center" vertical="center" wrapText="1"/>
    </xf>
    <xf numFmtId="0" fontId="0" fillId="0" borderId="0" xfId="0" applyAlignment="1">
      <alignment horizontal="center" vertical="center" wrapText="1"/>
    </xf>
    <xf numFmtId="9" fontId="2" fillId="3" borderId="3" xfId="1" applyFont="1" applyFill="1" applyBorder="1" applyAlignment="1" applyProtection="1">
      <alignment horizontal="center" vertical="center" wrapText="1"/>
      <protection locked="0" hidden="1"/>
    </xf>
    <xf numFmtId="0" fontId="8" fillId="0" borderId="0" xfId="3" applyAlignment="1">
      <alignment horizontal="center" vertical="center" wrapText="1"/>
    </xf>
    <xf numFmtId="0" fontId="8" fillId="0" borderId="16" xfId="3" applyBorder="1" applyAlignment="1" applyProtection="1">
      <alignment horizontal="center" vertical="center" wrapText="1" shrinkToFit="1"/>
      <protection locked="0"/>
    </xf>
    <xf numFmtId="0" fontId="8" fillId="0" borderId="7" xfId="2" applyBorder="1" applyAlignment="1">
      <alignment horizontal="center" vertical="center"/>
    </xf>
    <xf numFmtId="0" fontId="8" fillId="0" borderId="17" xfId="3" applyBorder="1" applyAlignment="1">
      <alignment horizontal="center" vertical="center"/>
    </xf>
    <xf numFmtId="0" fontId="8" fillId="0" borderId="15" xfId="3" applyBorder="1" applyAlignment="1">
      <alignment horizontal="center" vertical="center" wrapText="1"/>
    </xf>
    <xf numFmtId="0" fontId="23" fillId="0" borderId="9" xfId="0" applyFont="1" applyBorder="1" applyAlignment="1">
      <alignment vertical="center"/>
    </xf>
    <xf numFmtId="0" fontId="8" fillId="0" borderId="6" xfId="3" applyBorder="1" applyAlignment="1">
      <alignment horizontal="center" vertical="center"/>
    </xf>
    <xf numFmtId="0" fontId="8" fillId="0" borderId="9" xfId="3" applyBorder="1" applyAlignment="1">
      <alignment horizontal="center" vertical="center"/>
    </xf>
    <xf numFmtId="0" fontId="8" fillId="2" borderId="6" xfId="3" applyFill="1" applyBorder="1" applyAlignment="1">
      <alignment horizontal="center" vertical="center" wrapText="1"/>
    </xf>
    <xf numFmtId="0" fontId="8" fillId="0" borderId="18" xfId="3" applyBorder="1" applyAlignment="1">
      <alignment horizontal="center" vertical="center"/>
    </xf>
    <xf numFmtId="49" fontId="15" fillId="0" borderId="19" xfId="0" applyNumberFormat="1" applyFont="1" applyBorder="1" applyAlignment="1" applyProtection="1">
      <alignment horizontal="center" vertical="center" wrapText="1" shrinkToFit="1"/>
      <protection locked="0"/>
    </xf>
    <xf numFmtId="0" fontId="8" fillId="0" borderId="6" xfId="3" applyBorder="1" applyAlignment="1">
      <alignment horizontal="center" vertical="center" wrapText="1"/>
    </xf>
    <xf numFmtId="0" fontId="8" fillId="0" borderId="0" xfId="2" applyFill="1"/>
    <xf numFmtId="0" fontId="8" fillId="0" borderId="15" xfId="3" applyBorder="1"/>
    <xf numFmtId="9" fontId="18" fillId="0" borderId="6" xfId="3" applyNumberFormat="1" applyFont="1" applyFill="1" applyBorder="1" applyAlignment="1" applyProtection="1">
      <alignment vertical="center" wrapText="1"/>
    </xf>
    <xf numFmtId="9" fontId="19" fillId="0" borderId="15" xfId="1" applyFont="1" applyFill="1" applyBorder="1" applyAlignment="1" applyProtection="1">
      <alignment horizontal="center" vertical="center" wrapText="1"/>
    </xf>
    <xf numFmtId="9" fontId="15" fillId="0" borderId="16" xfId="1" applyFont="1" applyFill="1" applyBorder="1" applyAlignment="1" applyProtection="1">
      <alignment horizontal="center" vertical="center"/>
    </xf>
    <xf numFmtId="0" fontId="17" fillId="0" borderId="7" xfId="3" applyFont="1" applyFill="1" applyBorder="1" applyAlignment="1">
      <alignment horizontal="center" vertical="center" wrapText="1"/>
    </xf>
    <xf numFmtId="9" fontId="8" fillId="0" borderId="7" xfId="3" applyNumberFormat="1" applyFill="1" applyBorder="1" applyAlignment="1" applyProtection="1">
      <alignment vertical="center" wrapText="1"/>
    </xf>
    <xf numFmtId="9" fontId="19" fillId="0" borderId="9" xfId="1" applyFont="1" applyFill="1" applyBorder="1" applyAlignment="1" applyProtection="1">
      <alignment horizontal="center" vertical="center" wrapText="1"/>
    </xf>
    <xf numFmtId="9" fontId="19" fillId="0" borderId="9" xfId="1" applyFont="1" applyFill="1" applyBorder="1" applyAlignment="1" applyProtection="1">
      <alignment vertical="center" wrapText="1"/>
    </xf>
    <xf numFmtId="0" fontId="8" fillId="0" borderId="9" xfId="2" applyBorder="1" applyAlignment="1">
      <alignment horizontal="center" vertical="center" wrapText="1"/>
    </xf>
    <xf numFmtId="0" fontId="16" fillId="0" borderId="15" xfId="0" applyFont="1" applyBorder="1" applyAlignment="1">
      <alignment horizontal="center" vertical="center" wrapText="1"/>
    </xf>
    <xf numFmtId="9" fontId="16" fillId="0" borderId="16" xfId="0" applyNumberFormat="1" applyFont="1" applyBorder="1" applyAlignment="1">
      <alignment horizontal="center" vertical="center"/>
    </xf>
    <xf numFmtId="165" fontId="16" fillId="0" borderId="16" xfId="0" applyNumberFormat="1" applyFont="1" applyBorder="1" applyAlignment="1">
      <alignment horizontal="center" vertical="center"/>
    </xf>
    <xf numFmtId="0" fontId="8" fillId="0" borderId="11" xfId="2" applyBorder="1" applyAlignment="1">
      <alignment horizontal="center" vertical="center"/>
    </xf>
    <xf numFmtId="0" fontId="16" fillId="0" borderId="7" xfId="0" applyFont="1" applyBorder="1" applyAlignment="1">
      <alignment horizontal="center" vertical="center" wrapText="1"/>
    </xf>
    <xf numFmtId="0" fontId="8" fillId="0" borderId="7" xfId="3" applyBorder="1" applyAlignment="1">
      <alignment horizontal="center" vertical="center" wrapText="1"/>
    </xf>
    <xf numFmtId="0" fontId="18" fillId="0" borderId="15" xfId="3" applyFont="1" applyFill="1" applyBorder="1" applyAlignment="1">
      <alignment horizontal="center" vertical="center" wrapText="1"/>
    </xf>
    <xf numFmtId="0" fontId="16" fillId="0" borderId="16" xfId="0" applyFont="1" applyBorder="1" applyAlignment="1">
      <alignment horizontal="center" vertical="center" wrapText="1"/>
    </xf>
    <xf numFmtId="9" fontId="2" fillId="3" borderId="21" xfId="1" applyFont="1" applyFill="1" applyBorder="1" applyAlignment="1" applyProtection="1">
      <alignment horizontal="center" vertical="center" wrapText="1"/>
      <protection locked="0" hidden="1"/>
    </xf>
    <xf numFmtId="0" fontId="8" fillId="0" borderId="15" xfId="2" applyFill="1" applyBorder="1"/>
    <xf numFmtId="9" fontId="15" fillId="0" borderId="15" xfId="1" applyFont="1" applyFill="1" applyBorder="1" applyAlignment="1" applyProtection="1">
      <alignment horizontal="center" vertical="center" wrapText="1"/>
    </xf>
    <xf numFmtId="9" fontId="18" fillId="0" borderId="15" xfId="2" applyNumberFormat="1" applyFont="1" applyFill="1" applyBorder="1" applyAlignment="1" applyProtection="1">
      <alignment horizontal="center" vertical="center" wrapText="1"/>
    </xf>
    <xf numFmtId="0" fontId="8" fillId="0" borderId="15" xfId="3" applyBorder="1" applyAlignment="1">
      <alignment horizontal="center" vertical="center"/>
    </xf>
    <xf numFmtId="9" fontId="18" fillId="0" borderId="15" xfId="2" applyNumberFormat="1" applyFont="1" applyFill="1" applyBorder="1" applyAlignment="1">
      <alignment horizontal="center" vertical="center" wrapText="1"/>
    </xf>
    <xf numFmtId="0" fontId="8" fillId="0" borderId="15" xfId="3" applyBorder="1" applyAlignment="1">
      <alignment vertical="center" wrapText="1"/>
    </xf>
    <xf numFmtId="9" fontId="8" fillId="0" borderId="15" xfId="3" applyNumberFormat="1" applyFill="1" applyBorder="1" applyAlignment="1">
      <alignment horizontal="center" vertical="center" wrapText="1"/>
    </xf>
    <xf numFmtId="9" fontId="15" fillId="0" borderId="15" xfId="1" applyFont="1" applyFill="1" applyBorder="1" applyAlignment="1" applyProtection="1">
      <alignment horizontal="left" vertical="center" wrapText="1"/>
    </xf>
    <xf numFmtId="9" fontId="8" fillId="0" borderId="15" xfId="3" applyNumberFormat="1" applyFill="1" applyBorder="1" applyAlignment="1" applyProtection="1">
      <alignment horizontal="center" vertical="center" wrapText="1"/>
    </xf>
    <xf numFmtId="0" fontId="8" fillId="0" borderId="15" xfId="2" applyBorder="1" applyAlignment="1">
      <alignment horizontal="center" vertical="center" wrapText="1"/>
    </xf>
    <xf numFmtId="0" fontId="16" fillId="0" borderId="15" xfId="3" applyFont="1" applyFill="1" applyBorder="1" applyAlignment="1">
      <alignment horizontal="center" vertical="center" wrapText="1"/>
    </xf>
    <xf numFmtId="0" fontId="25" fillId="0" borderId="15" xfId="0" applyFont="1" applyBorder="1" applyAlignment="1">
      <alignment vertical="center" wrapText="1"/>
    </xf>
    <xf numFmtId="0" fontId="8" fillId="0" borderId="15" xfId="3" applyBorder="1" applyAlignment="1">
      <alignment wrapText="1"/>
    </xf>
    <xf numFmtId="0" fontId="0" fillId="0" borderId="11" xfId="0" applyBorder="1"/>
    <xf numFmtId="0" fontId="8" fillId="0" borderId="0" xfId="3" applyAlignment="1">
      <alignment horizontal="center" vertical="center"/>
    </xf>
    <xf numFmtId="0" fontId="23" fillId="0" borderId="10" xfId="0" applyFont="1" applyBorder="1" applyAlignment="1">
      <alignment horizontal="center" vertical="center"/>
    </xf>
    <xf numFmtId="0" fontId="8" fillId="0" borderId="15" xfId="2" applyFill="1" applyBorder="1" applyAlignment="1">
      <alignment horizontal="center" vertical="center" wrapText="1"/>
    </xf>
    <xf numFmtId="0" fontId="27" fillId="0" borderId="15" xfId="0" applyFont="1" applyBorder="1" applyAlignment="1">
      <alignment horizontal="left" vertical="center" wrapText="1"/>
    </xf>
    <xf numFmtId="166" fontId="15" fillId="0" borderId="6" xfId="1" applyNumberFormat="1" applyFont="1" applyFill="1" applyBorder="1" applyAlignment="1" applyProtection="1">
      <alignment horizontal="center" vertical="center"/>
    </xf>
    <xf numFmtId="0" fontId="8" fillId="0" borderId="0" xfId="2" applyAlignment="1">
      <alignment horizontal="center" vertical="center"/>
    </xf>
    <xf numFmtId="0" fontId="26" fillId="0" borderId="17" xfId="0" applyFont="1" applyBorder="1" applyAlignment="1">
      <alignment horizontal="center" vertical="center" wrapText="1"/>
    </xf>
    <xf numFmtId="0" fontId="28" fillId="0" borderId="15" xfId="0" applyFont="1" applyBorder="1" applyAlignment="1">
      <alignment wrapText="1"/>
    </xf>
    <xf numFmtId="0" fontId="16" fillId="0" borderId="22" xfId="0" applyFont="1" applyBorder="1" applyAlignment="1">
      <alignment horizontal="center" vertical="center" wrapText="1"/>
    </xf>
    <xf numFmtId="0" fontId="8" fillId="0" borderId="15" xfId="3" applyFill="1" applyBorder="1" applyAlignment="1">
      <alignment horizontal="center" vertical="center" wrapText="1"/>
    </xf>
    <xf numFmtId="0" fontId="8" fillId="0" borderId="0" xfId="3"/>
    <xf numFmtId="9" fontId="15" fillId="0" borderId="20" xfId="1" applyFont="1" applyFill="1" applyBorder="1" applyAlignment="1" applyProtection="1">
      <alignment horizontal="center" vertical="center"/>
    </xf>
    <xf numFmtId="0" fontId="8" fillId="0" borderId="6" xfId="3" applyBorder="1" applyAlignment="1" applyProtection="1">
      <alignment horizontal="center" vertical="center" wrapText="1" shrinkToFit="1"/>
      <protection locked="0"/>
    </xf>
    <xf numFmtId="0" fontId="24" fillId="0" borderId="6" xfId="0" applyFont="1" applyBorder="1" applyAlignment="1">
      <alignment wrapText="1"/>
    </xf>
    <xf numFmtId="0" fontId="16" fillId="0" borderId="6" xfId="3" applyNumberFormat="1" applyFont="1" applyFill="1" applyBorder="1" applyAlignment="1">
      <alignment horizontal="center" vertical="center" wrapText="1"/>
    </xf>
    <xf numFmtId="0" fontId="8" fillId="0" borderId="15" xfId="2" applyBorder="1"/>
    <xf numFmtId="0" fontId="30" fillId="0" borderId="16" xfId="0" applyFont="1" applyBorder="1" applyAlignment="1">
      <alignment horizontal="center" vertical="center"/>
    </xf>
    <xf numFmtId="0" fontId="30" fillId="0" borderId="20" xfId="0" applyFont="1" applyBorder="1" applyAlignment="1">
      <alignment horizontal="center" vertical="center"/>
    </xf>
    <xf numFmtId="9" fontId="2" fillId="3" borderId="23" xfId="1" applyFont="1" applyFill="1" applyBorder="1" applyAlignment="1" applyProtection="1">
      <alignment horizontal="center" vertical="center" wrapText="1"/>
      <protection locked="0" hidden="1"/>
    </xf>
    <xf numFmtId="0" fontId="16" fillId="0" borderId="20" xfId="0" applyFont="1" applyBorder="1" applyAlignment="1">
      <alignment horizontal="left" vertical="center" wrapText="1"/>
    </xf>
    <xf numFmtId="0" fontId="18" fillId="0" borderId="24" xfId="3" applyFont="1" applyFill="1" applyBorder="1" applyAlignment="1">
      <alignment horizontal="center" vertical="center" wrapText="1"/>
    </xf>
    <xf numFmtId="0" fontId="8" fillId="0" borderId="25" xfId="2" applyFill="1" applyBorder="1"/>
    <xf numFmtId="9" fontId="19" fillId="0" borderId="26" xfId="1" applyFont="1" applyFill="1" applyBorder="1" applyAlignment="1" applyProtection="1">
      <alignment horizontal="center" vertical="center" wrapText="1"/>
    </xf>
    <xf numFmtId="0" fontId="8" fillId="0" borderId="27" xfId="3" applyBorder="1" applyAlignment="1">
      <alignment horizontal="center" vertical="center" wrapText="1"/>
    </xf>
    <xf numFmtId="0" fontId="8" fillId="0" borderId="15" xfId="3" applyBorder="1" applyAlignment="1">
      <alignment vertical="center"/>
    </xf>
    <xf numFmtId="166" fontId="0" fillId="0" borderId="0" xfId="0" applyNumberFormat="1"/>
    <xf numFmtId="165" fontId="0" fillId="0" borderId="0" xfId="0" applyNumberFormat="1"/>
    <xf numFmtId="10" fontId="30" fillId="0" borderId="16" xfId="0" applyNumberFormat="1" applyFont="1" applyBorder="1" applyAlignment="1">
      <alignment horizontal="center" vertical="center"/>
    </xf>
    <xf numFmtId="10" fontId="30" fillId="0" borderId="20" xfId="0" applyNumberFormat="1" applyFont="1" applyBorder="1" applyAlignment="1">
      <alignment horizontal="center" vertical="center" wrapText="1"/>
    </xf>
    <xf numFmtId="10" fontId="0" fillId="0" borderId="0" xfId="0" applyNumberFormat="1"/>
    <xf numFmtId="49" fontId="15" fillId="0" borderId="6" xfId="0" applyNumberFormat="1" applyFont="1" applyBorder="1" applyAlignment="1" applyProtection="1">
      <alignment horizontal="center" vertical="center" wrapText="1" shrinkToFit="1"/>
      <protection locked="0"/>
    </xf>
    <xf numFmtId="49" fontId="15" fillId="0" borderId="14" xfId="0" applyNumberFormat="1" applyFont="1" applyBorder="1" applyAlignment="1" applyProtection="1">
      <alignment horizontal="center" vertical="center" wrapText="1" shrinkToFit="1"/>
      <protection locked="0"/>
    </xf>
    <xf numFmtId="49" fontId="15" fillId="0" borderId="8" xfId="0" applyNumberFormat="1" applyFont="1" applyBorder="1" applyAlignment="1" applyProtection="1">
      <alignment horizontal="center" vertical="center" wrapText="1" shrinkToFit="1"/>
      <protection locked="0"/>
    </xf>
    <xf numFmtId="49" fontId="15" fillId="0" borderId="9" xfId="0" applyNumberFormat="1" applyFont="1" applyBorder="1" applyAlignment="1" applyProtection="1">
      <alignment horizontal="center" vertical="center" wrapText="1" shrinkToFit="1"/>
      <protection locked="0"/>
    </xf>
    <xf numFmtId="49" fontId="13" fillId="4" borderId="5" xfId="0" applyNumberFormat="1" applyFont="1" applyFill="1" applyBorder="1" applyAlignment="1" applyProtection="1">
      <alignment horizontal="center" vertical="center" wrapText="1" shrinkToFit="1"/>
      <protection locked="0"/>
    </xf>
    <xf numFmtId="49" fontId="13" fillId="4" borderId="13" xfId="0" applyNumberFormat="1" applyFont="1" applyFill="1" applyBorder="1" applyAlignment="1" applyProtection="1">
      <alignment horizontal="center" vertical="center" wrapText="1" shrinkToFit="1"/>
      <protection locked="0"/>
    </xf>
    <xf numFmtId="49" fontId="13" fillId="4" borderId="12" xfId="0" applyNumberFormat="1" applyFont="1" applyFill="1" applyBorder="1" applyAlignment="1" applyProtection="1">
      <alignment horizontal="center" vertical="center" wrapText="1" shrinkToFit="1"/>
      <protection locked="0"/>
    </xf>
    <xf numFmtId="49" fontId="15" fillId="0" borderId="7" xfId="0" applyNumberFormat="1" applyFont="1" applyBorder="1" applyAlignment="1" applyProtection="1">
      <alignment horizontal="center" vertical="center" wrapText="1" shrinkToFit="1"/>
      <protection locked="0"/>
    </xf>
    <xf numFmtId="49" fontId="13" fillId="4" borderId="2" xfId="0" applyNumberFormat="1" applyFont="1" applyFill="1" applyBorder="1" applyAlignment="1" applyProtection="1">
      <alignment horizontal="center" vertical="center" wrapText="1" shrinkToFit="1"/>
      <protection locked="0"/>
    </xf>
    <xf numFmtId="49" fontId="13" fillId="4" borderId="4" xfId="0" applyNumberFormat="1" applyFont="1" applyFill="1" applyBorder="1" applyAlignment="1" applyProtection="1">
      <alignment horizontal="center" vertical="center" wrapText="1" shrinkToFit="1"/>
      <protection locked="0"/>
    </xf>
    <xf numFmtId="49" fontId="11" fillId="0" borderId="0" xfId="0" applyNumberFormat="1" applyFont="1" applyAlignment="1" applyProtection="1">
      <alignment horizontal="center" vertical="center" wrapText="1" shrinkToFit="1"/>
      <protection locked="0"/>
    </xf>
    <xf numFmtId="49" fontId="5" fillId="0" borderId="0" xfId="0" applyNumberFormat="1" applyFont="1" applyAlignment="1" applyProtection="1">
      <alignment horizontal="center" vertical="center" wrapText="1" shrinkToFit="1"/>
      <protection locked="0"/>
    </xf>
    <xf numFmtId="49" fontId="12" fillId="4" borderId="2" xfId="0" applyNumberFormat="1" applyFont="1" applyFill="1" applyBorder="1" applyAlignment="1" applyProtection="1">
      <alignment horizontal="center" vertical="center" wrapText="1" shrinkToFit="1"/>
      <protection locked="0"/>
    </xf>
    <xf numFmtId="49" fontId="12" fillId="4" borderId="4" xfId="0" applyNumberFormat="1" applyFont="1" applyFill="1" applyBorder="1" applyAlignment="1" applyProtection="1">
      <alignment horizontal="center" vertical="center" wrapText="1" shrinkToFit="1"/>
      <protection locked="0"/>
    </xf>
  </cellXfs>
  <cellStyles count="4">
    <cellStyle name="Hipervínculo" xfId="2" builtinId="8"/>
    <cellStyle name="Hyperlink" xfId="3" xr:uid="{00000000-0005-0000-0000-000001000000}"/>
    <cellStyle name="Normal" xfId="0" builtinId="0"/>
    <cellStyle name="Porcentaje" xfId="1" builtinId="5"/>
  </cellStyles>
  <dxfs count="44">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00B050"/>
      </font>
    </dxf>
    <dxf>
      <font>
        <b/>
        <i val="0"/>
        <color rgb="FFE8691D"/>
      </font>
      <fill>
        <patternFill patternType="none">
          <bgColor auto="1"/>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
      <font>
        <b/>
        <i val="0"/>
        <color rgb="FFFF0000"/>
      </font>
      <fill>
        <patternFill>
          <bgColor rgb="FFFFFF00"/>
        </patternFill>
      </fill>
    </dxf>
    <dxf>
      <font>
        <b/>
        <i val="0"/>
        <color rgb="FFE8691D"/>
      </font>
      <fill>
        <patternFill patternType="none">
          <bgColor auto="1"/>
        </patternFill>
      </fill>
    </dxf>
    <dxf>
      <font>
        <b/>
        <i val="0"/>
        <color rgb="FF00B050"/>
      </font>
    </dxf>
    <dxf>
      <font>
        <b/>
        <i val="0"/>
        <color rgb="FFFF0000"/>
      </font>
      <fill>
        <patternFill>
          <bgColor rgb="FFFFFF00"/>
        </patternFill>
      </fill>
    </dxf>
  </dxfs>
  <tableStyles count="0" defaultTableStyle="TableStyleMedium2" defaultPivotStyle="PivotStyleLight16"/>
  <colors>
    <mruColors>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148539</xdr:colOff>
      <xdr:row>0</xdr:row>
      <xdr:rowOff>40932</xdr:rowOff>
    </xdr:from>
    <xdr:ext cx="1009650" cy="314325"/>
    <xdr:pic>
      <xdr:nvPicPr>
        <xdr:cNvPr id="2" name="Imagen 1">
          <a:extLst>
            <a:ext uri="{FF2B5EF4-FFF2-40B4-BE49-F238E27FC236}">
              <a16:creationId xmlns:a16="http://schemas.microsoft.com/office/drawing/2014/main" id="{A8AC2283-B618-4342-A7AB-BED3BEBE4E42}"/>
            </a:ext>
          </a:extLst>
        </xdr:cNvPr>
        <xdr:cNvPicPr>
          <a:picLocks noChangeAspect="1"/>
        </xdr:cNvPicPr>
      </xdr:nvPicPr>
      <xdr:blipFill>
        <a:blip xmlns:r="http://schemas.openxmlformats.org/officeDocument/2006/relationships" r:embed="rId1"/>
        <a:stretch>
          <a:fillRect/>
        </a:stretch>
      </xdr:blipFill>
      <xdr:spPr>
        <a:xfrm>
          <a:off x="148539" y="40932"/>
          <a:ext cx="1009650" cy="314325"/>
        </a:xfrm>
        <a:prstGeom prst="rect">
          <a:avLst/>
        </a:prstGeom>
      </xdr:spPr>
    </xdr:pic>
    <xdr:clientData/>
  </xdr:oneCellAnchor>
  <xdr:twoCellAnchor editAs="oneCell">
    <xdr:from>
      <xdr:col>11</xdr:col>
      <xdr:colOff>0</xdr:colOff>
      <xdr:row>0</xdr:row>
      <xdr:rowOff>38100</xdr:rowOff>
    </xdr:from>
    <xdr:to>
      <xdr:col>11</xdr:col>
      <xdr:colOff>605790</xdr:colOff>
      <xdr:row>2</xdr:row>
      <xdr:rowOff>669347</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A5C4A3AE-9251-43EC-AC84-32E7B2EA9594}"/>
            </a:ext>
          </a:extLst>
        </xdr:cNvPr>
        <xdr:cNvSpPr/>
      </xdr:nvSpPr>
      <xdr:spPr bwMode="auto">
        <a:xfrm>
          <a:off x="8543925" y="238125"/>
          <a:ext cx="590550" cy="1638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oneCellAnchor>
    <xdr:from>
      <xdr:col>0</xdr:col>
      <xdr:colOff>529167</xdr:colOff>
      <xdr:row>0</xdr:row>
      <xdr:rowOff>110067</xdr:rowOff>
    </xdr:from>
    <xdr:ext cx="1009650" cy="314325"/>
    <xdr:pic>
      <xdr:nvPicPr>
        <xdr:cNvPr id="2" name="Imagen 1">
          <a:extLst>
            <a:ext uri="{FF2B5EF4-FFF2-40B4-BE49-F238E27FC236}">
              <a16:creationId xmlns:a16="http://schemas.microsoft.com/office/drawing/2014/main" id="{1A967CAC-715C-4428-9A59-986C8DDE7F4B}"/>
            </a:ext>
          </a:extLst>
        </xdr:cNvPr>
        <xdr:cNvPicPr>
          <a:picLocks noChangeAspect="1"/>
        </xdr:cNvPicPr>
      </xdr:nvPicPr>
      <xdr:blipFill>
        <a:blip xmlns:r="http://schemas.openxmlformats.org/officeDocument/2006/relationships" r:embed="rId1"/>
        <a:stretch>
          <a:fillRect/>
        </a:stretch>
      </xdr:blipFill>
      <xdr:spPr>
        <a:xfrm>
          <a:off x="529167" y="110067"/>
          <a:ext cx="1009650" cy="314325"/>
        </a:xfrm>
        <a:prstGeom prst="rect">
          <a:avLst/>
        </a:prstGeom>
      </xdr:spPr>
    </xdr:pic>
    <xdr:clientData/>
  </xdr:oneCellAnchor>
  <xdr:twoCellAnchor editAs="oneCell">
    <xdr:from>
      <xdr:col>11</xdr:col>
      <xdr:colOff>0</xdr:colOff>
      <xdr:row>0</xdr:row>
      <xdr:rowOff>38100</xdr:rowOff>
    </xdr:from>
    <xdr:to>
      <xdr:col>11</xdr:col>
      <xdr:colOff>590550</xdr:colOff>
      <xdr:row>2</xdr:row>
      <xdr:rowOff>717367</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0E47EF26-2AA6-4432-8AD6-AB436EB0915E}"/>
            </a:ext>
          </a:extLst>
        </xdr:cNvPr>
        <xdr:cNvSpPr/>
      </xdr:nvSpPr>
      <xdr:spPr bwMode="auto">
        <a:xfrm>
          <a:off x="14839950" y="38100"/>
          <a:ext cx="590550" cy="18715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009650" cy="314325"/>
    <xdr:pic>
      <xdr:nvPicPr>
        <xdr:cNvPr id="2" name="Imagen 1">
          <a:extLst>
            <a:ext uri="{FF2B5EF4-FFF2-40B4-BE49-F238E27FC236}">
              <a16:creationId xmlns:a16="http://schemas.microsoft.com/office/drawing/2014/main" id="{885759BB-F75C-49F6-ABBF-3D7CCFA050E2}"/>
            </a:ext>
          </a:extLst>
        </xdr:cNvPr>
        <xdr:cNvPicPr>
          <a:picLocks noChangeAspect="1"/>
        </xdr:cNvPicPr>
      </xdr:nvPicPr>
      <xdr:blipFill>
        <a:blip xmlns:r="http://schemas.openxmlformats.org/officeDocument/2006/relationships" r:embed="rId1"/>
        <a:stretch>
          <a:fillRect/>
        </a:stretch>
      </xdr:blipFill>
      <xdr:spPr>
        <a:xfrm>
          <a:off x="0" y="57150"/>
          <a:ext cx="1009650" cy="314325"/>
        </a:xfrm>
        <a:prstGeom prst="rect">
          <a:avLst/>
        </a:prstGeom>
      </xdr:spPr>
    </xdr:pic>
    <xdr:clientData/>
  </xdr:oneCellAnchor>
  <xdr:twoCellAnchor editAs="oneCell">
    <xdr:from>
      <xdr:col>11</xdr:col>
      <xdr:colOff>0</xdr:colOff>
      <xdr:row>0</xdr:row>
      <xdr:rowOff>38100</xdr:rowOff>
    </xdr:from>
    <xdr:to>
      <xdr:col>11</xdr:col>
      <xdr:colOff>595630</xdr:colOff>
      <xdr:row>3</xdr:row>
      <xdr:rowOff>626496</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16C4E27D-EAAA-4201-BD10-467D7A847E72}"/>
            </a:ext>
          </a:extLst>
        </xdr:cNvPr>
        <xdr:cNvSpPr/>
      </xdr:nvSpPr>
      <xdr:spPr bwMode="auto">
        <a:xfrm>
          <a:off x="14839950" y="38100"/>
          <a:ext cx="590550" cy="18715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0</xdr:col>
      <xdr:colOff>190499</xdr:colOff>
      <xdr:row>2</xdr:row>
      <xdr:rowOff>45243</xdr:rowOff>
    </xdr:from>
    <xdr:ext cx="1202531" cy="383381"/>
    <xdr:pic>
      <xdr:nvPicPr>
        <xdr:cNvPr id="5" name="Imagen 4">
          <a:extLst>
            <a:ext uri="{FF2B5EF4-FFF2-40B4-BE49-F238E27FC236}">
              <a16:creationId xmlns:a16="http://schemas.microsoft.com/office/drawing/2014/main" id="{4877B09B-1C1E-4ACF-B91B-321AA452792B}"/>
            </a:ext>
          </a:extLst>
        </xdr:cNvPr>
        <xdr:cNvPicPr>
          <a:picLocks noChangeAspect="1"/>
        </xdr:cNvPicPr>
      </xdr:nvPicPr>
      <xdr:blipFill>
        <a:blip xmlns:r="http://schemas.openxmlformats.org/officeDocument/2006/relationships" r:embed="rId1"/>
        <a:stretch>
          <a:fillRect/>
        </a:stretch>
      </xdr:blipFill>
      <xdr:spPr>
        <a:xfrm>
          <a:off x="190499" y="735806"/>
          <a:ext cx="1202531" cy="38338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381000</xdr:colOff>
      <xdr:row>0</xdr:row>
      <xdr:rowOff>57150</xdr:rowOff>
    </xdr:from>
    <xdr:ext cx="1009650" cy="314325"/>
    <xdr:pic>
      <xdr:nvPicPr>
        <xdr:cNvPr id="2" name="Imagen 1">
          <a:extLst>
            <a:ext uri="{FF2B5EF4-FFF2-40B4-BE49-F238E27FC236}">
              <a16:creationId xmlns:a16="http://schemas.microsoft.com/office/drawing/2014/main" id="{6C3C728E-266F-455B-8807-31546174C46A}"/>
            </a:ext>
          </a:extLst>
        </xdr:cNvPr>
        <xdr:cNvPicPr>
          <a:picLocks noChangeAspect="1"/>
        </xdr:cNvPicPr>
      </xdr:nvPicPr>
      <xdr:blipFill>
        <a:blip xmlns:r="http://schemas.openxmlformats.org/officeDocument/2006/relationships" r:embed="rId1"/>
        <a:stretch>
          <a:fillRect/>
        </a:stretch>
      </xdr:blipFill>
      <xdr:spPr>
        <a:xfrm>
          <a:off x="381000" y="57150"/>
          <a:ext cx="1009650" cy="314325"/>
        </a:xfrm>
        <a:prstGeom prst="rect">
          <a:avLst/>
        </a:prstGeom>
      </xdr:spPr>
    </xdr:pic>
    <xdr:clientData/>
  </xdr:oneCellAnchor>
  <xdr:twoCellAnchor editAs="oneCell">
    <xdr:from>
      <xdr:col>11</xdr:col>
      <xdr:colOff>0</xdr:colOff>
      <xdr:row>0</xdr:row>
      <xdr:rowOff>38100</xdr:rowOff>
    </xdr:from>
    <xdr:to>
      <xdr:col>11</xdr:col>
      <xdr:colOff>574040</xdr:colOff>
      <xdr:row>6</xdr:row>
      <xdr:rowOff>464652</xdr:rowOff>
    </xdr:to>
    <xdr:sp macro="" textlink="">
      <xdr:nvSpPr>
        <xdr:cNvPr id="3" name="Chkcontrol" hidden="1">
          <a:extLst>
            <a:ext uri="{63B3BB69-23CF-44E3-9099-C40C66FF867C}">
              <a14:compatExt xmlns:a14="http://schemas.microsoft.com/office/drawing/2010/main" spid="_x0000_s1028"/>
            </a:ext>
            <a:ext uri="{FF2B5EF4-FFF2-40B4-BE49-F238E27FC236}">
              <a16:creationId xmlns:a16="http://schemas.microsoft.com/office/drawing/2014/main" id="{A7125711-EB46-49DC-8B93-80FD5E72AA23}"/>
            </a:ext>
          </a:extLst>
        </xdr:cNvPr>
        <xdr:cNvSpPr/>
      </xdr:nvSpPr>
      <xdr:spPr bwMode="auto">
        <a:xfrm>
          <a:off x="14839950" y="38100"/>
          <a:ext cx="590550" cy="187157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eguimientoaPlanesyProyectos/Documentos%20compartidos/Seguimiento%20a%20Proyectos%20y%20Estrat&#233;gias/2021/Backup%20SharePoint/Seguimiento%20Estrategias%20y%20Proyectos%202020%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keholders"/>
      <sheetName val="Proyecto"/>
      <sheetName val="Estadisticas"/>
      <sheetName val="AvanceProyecto"/>
      <sheetName val="Observaciones"/>
      <sheetName val="TD General"/>
      <sheetName val="Parametros"/>
      <sheetName val="PowerBI_SEP"/>
      <sheetName val="PowerBI_SEP_Dominios"/>
      <sheetName val="PowerBI_SEP_Sprint"/>
      <sheetName val="PowerBI_SEP_General"/>
      <sheetName val="PowerBI_SEP_FechaAct"/>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naltrece.sharepoint.com/:x:/s/AlbumdeProduccion/EcljP86IEi9IgFHeHiaZ9wwBdKquV8IWJWST3upVroSoPw?e=4HBtYg" TargetMode="External"/><Relationship Id="rId13" Type="http://schemas.openxmlformats.org/officeDocument/2006/relationships/hyperlink" Target="https://canaltrece-my.sharepoint.com/:f:/g/personal/narenas_canaltrece_com_co/Eqxf-CKMENdHqfUbNg1B0mEBU7R2W5BYD5NjJKYrLMhErA?e=zp9Yza" TargetMode="External"/><Relationship Id="rId18" Type="http://schemas.openxmlformats.org/officeDocument/2006/relationships/printerSettings" Target="../printerSettings/printerSettings1.bin"/><Relationship Id="rId3" Type="http://schemas.openxmlformats.org/officeDocument/2006/relationships/hyperlink" Target="../../../../../../:x:/s/SeguimientoaPlanesyProyectos/ER036r8kX0JApMmL4h7A8xQBziJ95iChIOP8E0naogobSg?e=glHgtZ" TargetMode="External"/><Relationship Id="rId7" Type="http://schemas.openxmlformats.org/officeDocument/2006/relationships/hyperlink" Target="https://canaltrece.sharepoint.com/:x:/s/AlbumdeProduccion/EaMTTPGcd3VAv_8Yh9MSONMBBBeUoTZECwT4xZPDiuWnYw?e=o8WV7g" TargetMode="External"/><Relationship Id="rId12" Type="http://schemas.openxmlformats.org/officeDocument/2006/relationships/hyperlink" Target="https://canaltrece-my.sharepoint.com/:x:/r/personal/jforero_canaltrece_com_co/_layouts/15/Doc.aspx?sourcedoc=%7B86499AB3-0CC9-4BFB-9FFC-8B60DD040843%7D&amp;file=Hv%20%20horas%202024%20programas%20in%20house-JUNIO.xlsx&amp;action=default&amp;mobileredirect=true" TargetMode="External"/><Relationship Id="rId17" Type="http://schemas.openxmlformats.org/officeDocument/2006/relationships/hyperlink" Target="https://www.youtube.com/watch?v=1HzxkJ4sROQ.%20%20https://youtu.be/HGTIi7hTsuE?si=6PEQdoC2cxqxaw7M.%20%20%20https://www.youtube.com/watch?v=6ZRNxkKyJ7M&amp;list=PLGsF4QfCJgJnmH2mRRc-rx1hXUKBoU9Rz.%20https://www.instagram.com/reel/C80u-EgtHnE/?igsh=MTJ0Zm1reDJpY2F5Ng==" TargetMode="External"/><Relationship Id="rId2" Type="http://schemas.openxmlformats.org/officeDocument/2006/relationships/hyperlink" Target="../../../../../../:x:/r/sites/SeguimientoaPlanesyProyectos/_layouts/15/Doc.aspx?sourcedoc=%7BBD6DBEAA-0709-4062-8F9E-AFB179AC79AF%7D&amp;file=5.%20Contenidos%20especiales.xlsx&amp;action=default&amp;mobileredirect=true" TargetMode="External"/><Relationship Id="rId16" Type="http://schemas.openxmlformats.org/officeDocument/2006/relationships/hyperlink" Target="https://open.spotify.com/episode/5MKqbb2Lq1lDw6NUhV4kth?si=VInEwsx6T2WPqt5cv3S1bQ&amp;context=spotify%3Ashow%3A72s39WGJQJFhXueFHX1eFJ&amp;t=23.%20%20%20https://open.spotify.com/show/5KGUwaQEu0qIxE63BOvmJi?si=CAGX_EP3RcKUUobx1o3F6w.%20https://open.spotify.com/show/0QxLC92vqQy7TveDtFN9BK?si=u542HG5rSPChZxJDZAllxg" TargetMode="External"/><Relationship Id="rId1" Type="http://schemas.openxmlformats.org/officeDocument/2006/relationships/hyperlink" Target="../../../../../../:x:/r/sites/SeguimientoaPlanesyProyectos/_layouts/15/Doc.aspx?sourcedoc=%7B7437E6CF-3847-4102-AC8C-C8081FE9619A%7D&amp;file=1.%20Contenido%20InHouse.xlsx&amp;action=default&amp;mobileredirect=true" TargetMode="External"/><Relationship Id="rId6" Type="http://schemas.openxmlformats.org/officeDocument/2006/relationships/hyperlink" Target="../../../../../../:x:/s/SeguimientoaPlanesyProyectos/EU3eQGTjjsJLp1wXRKMjwZwBwzDWjdZNR93mEBrvRY4hSA?e=v7k20O" TargetMode="External"/><Relationship Id="rId11" Type="http://schemas.openxmlformats.org/officeDocument/2006/relationships/hyperlink" Target="https://canaltrece-my.sharepoint.com/:x:/g/personal/nmontealegre_canaltrece_com_co/Efp86NOD7GpBqrWu83Pt3TABST2tfzoxK_RaqJO1brnIFQ?e=JbPnHI" TargetMode="External"/><Relationship Id="rId5" Type="http://schemas.openxmlformats.org/officeDocument/2006/relationships/hyperlink" Target="../../../../../../:x:/s/SeguimientoaPlanesyProyectos/EbIAW26E_hNJqk0CIWtBX7MBpZiENjNrpTVnul3kHUKAKg?e=A2fY7m" TargetMode="External"/><Relationship Id="rId15" Type="http://schemas.openxmlformats.org/officeDocument/2006/relationships/hyperlink" Target="https://canaltrece.sharepoint.com/:f:/s/AlbumdeProduccion/Eg4N8PGJ5QhFimZ4k-UPzPwBJTcTnC_0u3mjdWd89n7wWw?e=BO8Kza" TargetMode="External"/><Relationship Id="rId10" Type="http://schemas.openxmlformats.org/officeDocument/2006/relationships/hyperlink" Target="https://canaltrece-my.sharepoint.com/:x:/g/personal/nmontealegre_canaltrece_com_co/Efp86NOD7GpBqrWu83Pt3TABST2tfzoxK_RaqJO1brnIFQ?e=JbPnHI" TargetMode="External"/><Relationship Id="rId19" Type="http://schemas.openxmlformats.org/officeDocument/2006/relationships/drawing" Target="../drawings/drawing1.xml"/><Relationship Id="rId4" Type="http://schemas.openxmlformats.org/officeDocument/2006/relationships/hyperlink" Target="../../../../../../:x:/s/SeguimientoaPlanesyProyectos/EcjBe9VGSzxGhvCtIBZpbOYBopX1WEb4OcdWsQ_2Gle-sA?e=MsQr5g" TargetMode="External"/><Relationship Id="rId9" Type="http://schemas.openxmlformats.org/officeDocument/2006/relationships/hyperlink" Target="https://canaltrece-my.sharepoint.com/:x:/r/personal/jforero_canaltrece_com_co/_layouts/15/Doc.aspx?sourcedoc=%7B86499AB3-0CC9-4BFB-9FFC-8B60DD040843%7D&amp;file=Hv%20%20horas%202024%20programas%20in%20house-JUNIO.xlsx&amp;action=default&amp;mobileredirect=true" TargetMode="External"/><Relationship Id="rId14" Type="http://schemas.openxmlformats.org/officeDocument/2006/relationships/hyperlink" Target="https://canaltrece.sharepoint.com/:f:/s/AlbumdeProduccion/EgxveRXPuENMiXDDrk7XAvcBJcsIKqkO0q9wql6hpDevSw?e=TZ2GWd"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x:/s/SeguimientoaPlanesyProyectos/EeWgCHfybpNKswRN2SeTM4EBvHYOSVTNnteO4CkJdeczVg?e=U5Pw4U" TargetMode="External"/><Relationship Id="rId3" Type="http://schemas.openxmlformats.org/officeDocument/2006/relationships/hyperlink" Target="../../../../../../:x:/s/SeguimientoaPlanesyProyectos/EWDGG13d7VVKgL5cpNoZ76EBIxciBYsWloI4pJV8nDnabg?e=7KZaHj" TargetMode="External"/><Relationship Id="rId7" Type="http://schemas.openxmlformats.org/officeDocument/2006/relationships/hyperlink" Target="https://www.youtube.com/live/eZSaaGW-zXI?si=SMmNL-0mtY3DVFOn%20%20https://www.youtube.com/watch?v=YWwsAcEuiTo.%20https://www.youtube.com/live/rJSQ3Q64u6Y.%20https://www.youtube.com/watch?v=p_Xa2xMgKkQ" TargetMode="External"/><Relationship Id="rId12" Type="http://schemas.openxmlformats.org/officeDocument/2006/relationships/drawing" Target="../drawings/drawing2.xml"/><Relationship Id="rId2" Type="http://schemas.openxmlformats.org/officeDocument/2006/relationships/hyperlink" Target="../../../../../../:x:/s/SeguimientoaPlanesyProyectos/EWMwVTyclD9Pi3l8fG5gIgQBWO5ecLdHd_-jTPdy9sk0yQ?e=3KuHQf" TargetMode="External"/><Relationship Id="rId1" Type="http://schemas.openxmlformats.org/officeDocument/2006/relationships/hyperlink" Target="../../../../../../:x:/s/SeguimientoaPlanesyProyectos/EXUPnEQnEGVOp7hnxFlLY64BazDAqewO8bbYiq0uZkJEPQ?e=prav8z" TargetMode="External"/><Relationship Id="rId6" Type="http://schemas.openxmlformats.org/officeDocument/2006/relationships/hyperlink" Target="https://canaltrece-my.sharepoint.com/:b:/g/personal/comunicaciones_canaltrece_com_co/EV6i3r4HrpFLgrozB8uN4rcBqfN9E0y6vh1qiiqgzuv_oQ?e=MfXW7Y" TargetMode="External"/><Relationship Id="rId11" Type="http://schemas.openxmlformats.org/officeDocument/2006/relationships/printerSettings" Target="../printerSettings/printerSettings2.bin"/><Relationship Id="rId5" Type="http://schemas.openxmlformats.org/officeDocument/2006/relationships/hyperlink" Target="https://canaltrece-my.sharepoint.com/:x:/g/personal/comunicaciones_canaltrece_com_co/EfgEeYgu7XVBi2qI16HiguUBLKd_PmJDLSm2Rg-TbnPqyA?e=WN83lg" TargetMode="External"/><Relationship Id="rId10" Type="http://schemas.openxmlformats.org/officeDocument/2006/relationships/hyperlink" Target="../../../../../../:x:/s/SeguimientoaPlanesyProyectos/EbK9mEBRp45Fkx4zLZxqIS8BbH4CgL3oCrdvBSES2qPAtg?e=7OaRwv" TargetMode="External"/><Relationship Id="rId4" Type="http://schemas.openxmlformats.org/officeDocument/2006/relationships/hyperlink" Target="../../../../../../:x:/s/SeguimientoaPlanesyProyectos/EbVEn2p1MaNAphhiNqyp3IMBJ_rTPSyKUr4_PsTO3FLdzw?e=x4vczC" TargetMode="External"/><Relationship Id="rId9" Type="http://schemas.openxmlformats.org/officeDocument/2006/relationships/hyperlink" Target="../../../../../../:x:/s/SeguimientoaPlanesyProyectos/EQPeb-snc-VOgjwXB1b0KGMB85dPrq_aS-Mm_vfaQJB9rQ?e=fZpJH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x:/s/SeguimientoaPlanesyProyectos/ETAKW5iiVzNJsgAtIfgEVRMBY4gzLmq-QP1Xc1tvKDV4Wg?e=w0gewj" TargetMode="External"/><Relationship Id="rId13" Type="http://schemas.openxmlformats.org/officeDocument/2006/relationships/hyperlink" Target="https://canaltrece-my.sharepoint.com/:f:/g/personal/esanabria_canaltrece_com_co/Em102TWk9-RGlqqOwsS1JbIBkHdKwWLPcNX4oKsmJTXJmw?e=1TeKdW" TargetMode="External"/><Relationship Id="rId3" Type="http://schemas.openxmlformats.org/officeDocument/2006/relationships/hyperlink" Target="../../../../../../:x:/s/SeguimientoaPlanesyProyectos/ERqAeBbirwpMj4-vjM4hel4BhIlNaGxJvZqgCTVViLfJMg?e=EJTNWK" TargetMode="External"/><Relationship Id="rId7" Type="http://schemas.openxmlformats.org/officeDocument/2006/relationships/hyperlink" Target="../../../../../../:x:/s/SeguimientoaPlanesyProyectos/ERz6KD19NwFOnUUCYwfw2LEB2Ln2oya0IfsEu3bp3BgMUg?e=n8gLPn" TargetMode="External"/><Relationship Id="rId12" Type="http://schemas.openxmlformats.org/officeDocument/2006/relationships/hyperlink" Target="https://canaltrece-my.sharepoint.com/:f:/g/personal/esanabria_canaltrece_com_co/EpWbXSAthDBIvHkCl5Sk1YQBqKT7MejEPfCV3_QGcBAtRQ?e=9Wd2tq" TargetMode="External"/><Relationship Id="rId17" Type="http://schemas.openxmlformats.org/officeDocument/2006/relationships/drawing" Target="../drawings/drawing3.xml"/><Relationship Id="rId2" Type="http://schemas.openxmlformats.org/officeDocument/2006/relationships/hyperlink" Target="../../../../../../:x:/s/SeguimientoaPlanesyProyectos/EaYiQ7j5wq1PgLnSbn_747YB5qBHHbYiIuA6IEBCYMzsGQ?e=71A2fZ" TargetMode="External"/><Relationship Id="rId16" Type="http://schemas.openxmlformats.org/officeDocument/2006/relationships/printerSettings" Target="../printerSettings/printerSettings3.bin"/><Relationship Id="rId1" Type="http://schemas.openxmlformats.org/officeDocument/2006/relationships/hyperlink" Target="../../../../../../:x:/s/SeguimientoaPlanesyProyectos/EefakRs8Hf1FidgjmgrEKRYBbiN8ShRwyvBMSlAXG_t-PQ?e=PeNkgw" TargetMode="External"/><Relationship Id="rId6" Type="http://schemas.openxmlformats.org/officeDocument/2006/relationships/hyperlink" Target="../../../../../../:x:/s/SeguimientoaPlanesyProyectos/EfgVzb6ij4FJq2TWQBP7C2UBAFz-8nUcnVrfvPlxQTBrbw?e=YfILFh" TargetMode="External"/><Relationship Id="rId11" Type="http://schemas.openxmlformats.org/officeDocument/2006/relationships/hyperlink" Target="https://canaltrece-my.sharepoint.com/:x:/r/personal/cariza_canaltrece_com_co/_layouts/15/Doc.aspx?sourcedoc=%7B00CF001F-2161-49C7-A781-79AFF39380CA%7D&amp;file=CONTRATOS%20O%20PROYECTOS%20%202024%20TEVEANDINA%20SAS.xlsx&amp;fromShare=true&amp;action=default&amp;mobileredirect=true" TargetMode="External"/><Relationship Id="rId5" Type="http://schemas.openxmlformats.org/officeDocument/2006/relationships/hyperlink" Target="../../../../../../:x:/s/SeguimientoaPlanesyProyectos/ETF0UEePP69JouREt8FHoWEBjG4GKJ8-VhXWmVNjRqoGew?e=lEp4En" TargetMode="External"/><Relationship Id="rId15" Type="http://schemas.openxmlformats.org/officeDocument/2006/relationships/hyperlink" Target="https://canaltrece-my.sharepoint.com/:f:/g/personal/esanabria_canaltrece_com_co/Es_e_zeAt2dMrwOE9ebkSm8BoIpkrkO3S7v_vFjq9pph8g?e=tZfA57" TargetMode="External"/><Relationship Id="rId10" Type="http://schemas.openxmlformats.org/officeDocument/2006/relationships/hyperlink" Target="https://canaltrece-my.sharepoint.com/:x:/r/personal/cariza_canaltrece_com_co/_layouts/15/Doc.aspx?sourcedoc=%7B00CF001F-2161-49C7-A781-79AFF39380CA%7D&amp;file=CONTRATOS%20O%20PROYECTOS%20%202024%20TEVEANDINA%20SAS.xlsx&amp;fromShare=true&amp;action=default&amp;mobileredirect=true" TargetMode="External"/><Relationship Id="rId4" Type="http://schemas.openxmlformats.org/officeDocument/2006/relationships/hyperlink" Target="../../../../../../:x:/s/SeguimientoaPlanesyProyectos/ETannuyvKLpBj-2zNsvA1bwBibcRa8KPPxC-JeSZV7ealQ?e=kQwClV" TargetMode="External"/><Relationship Id="rId9" Type="http://schemas.openxmlformats.org/officeDocument/2006/relationships/hyperlink" Target="../../../../../../:x:/s/SeguimientoaPlanesyProyectos/EQ1LqJjBSQxIpwjUB4l9OrIBIpBx6fwEhzdj7VRvDctcMQ?e=aTij10" TargetMode="External"/><Relationship Id="rId14" Type="http://schemas.openxmlformats.org/officeDocument/2006/relationships/hyperlink" Target="https://canaltrece-my.sharepoint.com/:f:/g/personal/esanabria_canaltrece_com_co/Es_e_zeAt2dMrwOE9ebkSm8BoIpkrkO3S7v_vFjq9pph8g?e=tZfA57"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x:/s/SeguimientoaPlanesyProyectos/EZhsrr98sxZCuonkT9-aeRMBvNd4n-yLMovDGknP20_Z2w?e=x8ISHy" TargetMode="External"/><Relationship Id="rId13" Type="http://schemas.openxmlformats.org/officeDocument/2006/relationships/hyperlink" Target="../../../../../../:x:/s/SeguimientoaPlanesyProyectos/Ec4JhK0wxSFGt3D0mhq6j_cBP0GDHR6VcmwnMf263fAcYA?e=uOPNZG" TargetMode="External"/><Relationship Id="rId18" Type="http://schemas.openxmlformats.org/officeDocument/2006/relationships/hyperlink" Target="https://canaltrece-my.sharepoint.com/:w:/g/personal/lcuellar_canaltrece_com_co/ETPHauszukNItR2Xmqkf8N4B4-2BYAxLaL9bL4zl9whrvQ?e=dDO1Ug" TargetMode="External"/><Relationship Id="rId26" Type="http://schemas.openxmlformats.org/officeDocument/2006/relationships/hyperlink" Target="https://canaltrece-my.sharepoint.com/:f:/g/personal/nbustos_canaltrece_com_co/EijYIVcVHcNFkkwsdnXV5rQBGXeRGh2hnKtrmmTbFQO7Iw?e=FYj3z7" TargetMode="External"/><Relationship Id="rId3" Type="http://schemas.openxmlformats.org/officeDocument/2006/relationships/hyperlink" Target="../../../../../../:x:/s/SeguimientoaPlanesyProyectos/EUJEHz3UfqJDi70noD4usIgBD__afQ7L_-pnWwDv0C_GFQ?e=qtopqR" TargetMode="External"/><Relationship Id="rId21" Type="http://schemas.openxmlformats.org/officeDocument/2006/relationships/hyperlink" Target="../../../../../../:f:/s/GestindeTecnologaConvergente/EuNWTJfxC-BJhHWQHFPVvkoByCpPQHIAdsoCDs4O_hdNBQ?e=KdbnaB" TargetMode="External"/><Relationship Id="rId7" Type="http://schemas.openxmlformats.org/officeDocument/2006/relationships/hyperlink" Target="../../../../../../:x:/s/SeguimientoaPlanesyProyectos/EUTQ-6RW0BtGleaflLbr_OEBmSEo9g5H1JvlWT-VOOp4gw?e=PHd9Bu" TargetMode="External"/><Relationship Id="rId12" Type="http://schemas.openxmlformats.org/officeDocument/2006/relationships/hyperlink" Target="../../../../../../:x:/s/SeguimientoaPlanesyProyectos/EdbEN6CAVdhHrTPhMPQSh2MBXSHzZf7-nUihs2vN8sEOlg?e=V8fXXR" TargetMode="External"/><Relationship Id="rId17" Type="http://schemas.openxmlformats.org/officeDocument/2006/relationships/hyperlink" Target="../../../../../../:x:/s/SeguimientoaPlanesyProyectos/Ee3ipX1LWjxNr4VL3BEBGoYBfc2CZhSv1G7Iq4TZRhinSA?e=ayKlrO" TargetMode="External"/><Relationship Id="rId25" Type="http://schemas.openxmlformats.org/officeDocument/2006/relationships/hyperlink" Target="https://canaltrece-my.sharepoint.com/:f:/g/personal/nbustos_canaltrece_com_co/EijYIVcVHcNFkkwsdnXV5rQBGXeRGh2hnKtrmmTbFQO7Iw?e=FYj3z7" TargetMode="External"/><Relationship Id="rId2" Type="http://schemas.openxmlformats.org/officeDocument/2006/relationships/hyperlink" Target="../../../../../../:x:/s/SeguimientoaPlanesyProyectos/EdF8YNJz9zpGsx-DZShgSvkBCDEhIQ2ZSwHlzngs9mO2cw?e=g3bjIm" TargetMode="External"/><Relationship Id="rId16" Type="http://schemas.openxmlformats.org/officeDocument/2006/relationships/hyperlink" Target="https://canaltrece-my.sharepoint.com/:x:/g/personal/comunicaciones_canaltrece_com_co/ER0DytNsrGxDmuv8uDSt7VQBaOGtp1t0GVyH7ZnV0e43GQ?e=3OC6D9" TargetMode="External"/><Relationship Id="rId20" Type="http://schemas.openxmlformats.org/officeDocument/2006/relationships/hyperlink" Target="../../../../../../:x:/s/AdministrativaTrece/ER8W6_NW6TlCvToSIo4zirYBWNWk8gWbCXfsPVXP0GcYDQ?e=ShMWRE" TargetMode="External"/><Relationship Id="rId29" Type="http://schemas.openxmlformats.org/officeDocument/2006/relationships/hyperlink" Target="https://canaltrece-my.sharepoint.com/my?login_hint=kramirez%40canaltrece%2Ecom%2Eco&amp;id=%2Fpersonal%2Fkramirez%5Fcanaltrece%5Fcom%5Fco%2FDocuments%2FCI" TargetMode="External"/><Relationship Id="rId1" Type="http://schemas.openxmlformats.org/officeDocument/2006/relationships/hyperlink" Target="../../../../../../:x:/s/SeguimientoaPlanesyProyectos/EaMjb7A3THZJnO7uT98WG3IBCN_TtOq7xngyvrwi8naeiw?e=XtGutt" TargetMode="External"/><Relationship Id="rId6" Type="http://schemas.openxmlformats.org/officeDocument/2006/relationships/hyperlink" Target="../../../../../../:x:/s/SeguimientoaPlanesyProyectos/EYU-kVjopjBItbpEVMZBpAABZ_myirC91o3vWntxOopYng?e=zRTZRL" TargetMode="External"/><Relationship Id="rId11" Type="http://schemas.openxmlformats.org/officeDocument/2006/relationships/hyperlink" Target="../../../../../../:x:/s/SeguimientoaPlanesyProyectos/EXgKWGmX9zVJrPq4piJs0YIBCYh8CuWXY2STLe90VtLI8Q?e=oItnVP" TargetMode="External"/><Relationship Id="rId24" Type="http://schemas.openxmlformats.org/officeDocument/2006/relationships/hyperlink" Target="https://canaltrece-my.sharepoint.com/:f:/g/personal/nbustos_canaltrece_com_co/EijYIVcVHcNFkkwsdnXV5rQBGXeRGh2hnKtrmmTbFQO7Iw?e=FYj3z7" TargetMode="External"/><Relationship Id="rId5" Type="http://schemas.openxmlformats.org/officeDocument/2006/relationships/hyperlink" Target="../../../../../../:x:/s/SeguimientoaPlanesyProyectos/EWiOfaQW0EpEnK54u5xjb_kBoh2iXr_95dN_RdiIl9fIgA?e=4FqoaM" TargetMode="External"/><Relationship Id="rId15" Type="http://schemas.openxmlformats.org/officeDocument/2006/relationships/hyperlink" Target="../../../../../../:x:/s/SeguimientoaPlanesyProyectos/Ebo1i-7TWWRGi2C_fi7unHIBaGIEEmpH5YrCV_u9P3sJxA?e=gqdURg" TargetMode="External"/><Relationship Id="rId23" Type="http://schemas.openxmlformats.org/officeDocument/2006/relationships/hyperlink" Target="https://canaltrece-my.sharepoint.com/:f:/g/personal/fdiaz_canaltrece_com_co/EoJ4Mvxkh2tOmqWIaoS2uEwB5VGxbQJnwEB3P9MXgsf6AQ?e=zEUMiX" TargetMode="External"/><Relationship Id="rId28" Type="http://schemas.openxmlformats.org/officeDocument/2006/relationships/hyperlink" Target="https://canaltrece.sharepoint.com/:f:/s/AdministrativaTrece/EtPtrvDLMTJKleRUnQXfIn0BTVylBcMq7psNaovAcBHSFA?e=FCGYF3" TargetMode="External"/><Relationship Id="rId10" Type="http://schemas.openxmlformats.org/officeDocument/2006/relationships/hyperlink" Target="../../../../../../:x:/s/SeguimientoaPlanesyProyectos/EU2P-KdyH_9GkmNi09Ajtj0Ba04u3R30BUQzBvJZFzFbSg?e=IfKhxH" TargetMode="External"/><Relationship Id="rId19" Type="http://schemas.openxmlformats.org/officeDocument/2006/relationships/hyperlink" Target="../../../../../../:x:/s/SeguimientoaPlanesyProyectos/EUinRge7GC5Mvczu5QMSV3IBVcamMhGjzOOqucQBoWcyFQ?e=36Aa0b" TargetMode="External"/><Relationship Id="rId31" Type="http://schemas.openxmlformats.org/officeDocument/2006/relationships/drawing" Target="../drawings/drawing4.xml"/><Relationship Id="rId4" Type="http://schemas.openxmlformats.org/officeDocument/2006/relationships/hyperlink" Target="../../../../../../:x:/s/SeguimientoaPlanesyProyectos/EcB7Fn_U0Q1AmDh7M_821DIB_lxKlqODeOtkoYLRkujmwQ?e=HXNThe" TargetMode="External"/><Relationship Id="rId9" Type="http://schemas.openxmlformats.org/officeDocument/2006/relationships/hyperlink" Target="../../../../../../:x:/s/SeguimientoaPlanesyProyectos/EVQbmCfC4kFPod6QYO9MCbcBCDTTOVHYMJyjguNn-n_kbg?e=Vgjdx3" TargetMode="External"/><Relationship Id="rId14" Type="http://schemas.openxmlformats.org/officeDocument/2006/relationships/hyperlink" Target="../../../../../../:x:/s/SeguimientoaPlanesyProyectos/ESFbzEQ-M-ZIkesxQ9DBE-kBJJxa1hwEKXyq6X20t9bzkg?e=RCrMVg" TargetMode="External"/><Relationship Id="rId22" Type="http://schemas.openxmlformats.org/officeDocument/2006/relationships/hyperlink" Target="../../../../../../:f:/s/GestindeTecnologaConvergente/EvyhW-lgsLxJt09aW7uRVqwBar70xQJZ2a8fW8VUQiGH2g?e=ZzXxly" TargetMode="External"/><Relationship Id="rId27" Type="http://schemas.openxmlformats.org/officeDocument/2006/relationships/hyperlink" Target="https://canaltrece.sharepoint.com/:f:/s/juridica/Eql1lXXl5_lEt5JhlfUCVCgBUmV7lX8AwNs_8FFNaVAj-g?e=0bfokO" TargetMode="External"/><Relationship Id="rId30"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sheetPr>
  <dimension ref="A1:R26"/>
  <sheetViews>
    <sheetView view="pageBreakPreview" topLeftCell="K8" zoomScale="74" zoomScaleNormal="25" zoomScaleSheetLayoutView="74" workbookViewId="0">
      <selection activeCell="O4" sqref="O4"/>
    </sheetView>
  </sheetViews>
  <sheetFormatPr defaultColWidth="11.42578125" defaultRowHeight="15"/>
  <cols>
    <col min="1" max="1" width="19.7109375" style="4" customWidth="1"/>
    <col min="2" max="2" width="26.85546875" customWidth="1"/>
    <col min="3" max="3" width="17.28515625" style="4" bestFit="1" customWidth="1"/>
    <col min="4" max="4" width="15.42578125" style="4" customWidth="1"/>
    <col min="5" max="5" width="33.85546875" customWidth="1"/>
    <col min="6" max="6" width="32.28515625" customWidth="1"/>
    <col min="7" max="7" width="27.42578125" customWidth="1"/>
    <col min="8" max="8" width="25.28515625" customWidth="1"/>
    <col min="9" max="9" width="27.42578125" customWidth="1"/>
    <col min="10" max="11" width="12.140625" customWidth="1"/>
    <col min="12" max="13" width="14.140625" customWidth="1"/>
    <col min="14" max="14" width="20.7109375" customWidth="1"/>
    <col min="15" max="15" width="46.28515625" style="2" customWidth="1"/>
    <col min="16" max="16" width="40.85546875" style="2" customWidth="1"/>
    <col min="17" max="17" width="47.42578125" style="76" customWidth="1"/>
    <col min="18" max="18" width="11.28515625" customWidth="1"/>
  </cols>
  <sheetData>
    <row r="1" spans="1:18" ht="38.25" customHeight="1" thickBot="1">
      <c r="A1" s="71"/>
      <c r="B1" s="157" t="s">
        <v>0</v>
      </c>
      <c r="C1" s="158"/>
      <c r="D1" s="158"/>
      <c r="E1" s="158"/>
      <c r="F1" s="158"/>
      <c r="G1" s="158"/>
      <c r="H1" s="158"/>
      <c r="I1" s="158"/>
      <c r="J1" s="158"/>
      <c r="K1" s="158"/>
      <c r="L1" s="158"/>
      <c r="M1" s="158"/>
      <c r="N1" s="158"/>
      <c r="O1" s="158"/>
      <c r="P1" s="158"/>
      <c r="Q1" s="159"/>
    </row>
    <row r="2" spans="1:18" ht="55.5" thickBot="1">
      <c r="A2" s="26" t="s">
        <v>1</v>
      </c>
      <c r="B2" s="33" t="s">
        <v>2</v>
      </c>
      <c r="C2" s="28" t="s">
        <v>3</v>
      </c>
      <c r="D2" s="28" t="s">
        <v>4</v>
      </c>
      <c r="E2" s="29" t="s">
        <v>5</v>
      </c>
      <c r="F2" s="29" t="s">
        <v>6</v>
      </c>
      <c r="G2" s="29" t="s">
        <v>7</v>
      </c>
      <c r="H2" s="29" t="s">
        <v>8</v>
      </c>
      <c r="I2" s="29" t="s">
        <v>9</v>
      </c>
      <c r="J2" s="30" t="s">
        <v>10</v>
      </c>
      <c r="K2" s="30" t="s">
        <v>11</v>
      </c>
      <c r="L2" s="31" t="s">
        <v>12</v>
      </c>
      <c r="M2" s="31" t="s">
        <v>13</v>
      </c>
      <c r="N2" s="31" t="s">
        <v>14</v>
      </c>
      <c r="O2" s="31" t="s">
        <v>15</v>
      </c>
      <c r="P2" s="77" t="s">
        <v>16</v>
      </c>
      <c r="Q2" s="77" t="s">
        <v>17</v>
      </c>
    </row>
    <row r="3" spans="1:18" ht="162.75">
      <c r="A3" s="154" t="s">
        <v>18</v>
      </c>
      <c r="B3" s="41" t="s">
        <v>19</v>
      </c>
      <c r="C3" s="41" t="s">
        <v>20</v>
      </c>
      <c r="D3" s="41" t="s">
        <v>21</v>
      </c>
      <c r="E3" s="41" t="s">
        <v>22</v>
      </c>
      <c r="F3" s="41" t="s">
        <v>23</v>
      </c>
      <c r="G3" s="41" t="s">
        <v>24</v>
      </c>
      <c r="H3" s="41" t="s">
        <v>25</v>
      </c>
      <c r="I3" s="42" t="s">
        <v>26</v>
      </c>
      <c r="J3" s="43">
        <v>45383</v>
      </c>
      <c r="K3" s="44">
        <v>45473</v>
      </c>
      <c r="L3" s="83">
        <v>547.07000000000005</v>
      </c>
      <c r="M3" s="124">
        <v>1321.4</v>
      </c>
      <c r="N3" s="45">
        <f>L3/M3</f>
        <v>0.41400787044044196</v>
      </c>
      <c r="O3" s="42" t="s">
        <v>27</v>
      </c>
      <c r="P3" s="86" t="s">
        <v>28</v>
      </c>
      <c r="Q3" s="84" t="s">
        <v>29</v>
      </c>
      <c r="R3" s="56"/>
    </row>
    <row r="4" spans="1:18" ht="147" customHeight="1">
      <c r="A4" s="155"/>
      <c r="B4" s="46" t="s">
        <v>30</v>
      </c>
      <c r="C4" s="46" t="s">
        <v>31</v>
      </c>
      <c r="D4" s="46" t="s">
        <v>21</v>
      </c>
      <c r="E4" s="46" t="s">
        <v>32</v>
      </c>
      <c r="F4" s="46" t="s">
        <v>33</v>
      </c>
      <c r="G4" s="46" t="s">
        <v>34</v>
      </c>
      <c r="H4" s="46" t="s">
        <v>35</v>
      </c>
      <c r="I4" s="47" t="s">
        <v>36</v>
      </c>
      <c r="J4" s="43">
        <v>45383</v>
      </c>
      <c r="K4" s="44">
        <v>45473</v>
      </c>
      <c r="L4" s="48">
        <v>7</v>
      </c>
      <c r="M4" s="48">
        <v>10</v>
      </c>
      <c r="N4" s="49">
        <f>L4/M4</f>
        <v>0.7</v>
      </c>
      <c r="O4" s="50" t="s">
        <v>37</v>
      </c>
      <c r="P4" s="135" t="s">
        <v>38</v>
      </c>
      <c r="Q4" s="80" t="s">
        <v>39</v>
      </c>
      <c r="R4" s="56"/>
    </row>
    <row r="5" spans="1:18" ht="75.75">
      <c r="A5" s="155"/>
      <c r="B5" s="46" t="s">
        <v>40</v>
      </c>
      <c r="C5" s="46" t="s">
        <v>31</v>
      </c>
      <c r="D5" s="46" t="s">
        <v>21</v>
      </c>
      <c r="E5" s="46" t="s">
        <v>41</v>
      </c>
      <c r="F5" s="46" t="s">
        <v>42</v>
      </c>
      <c r="G5" s="46" t="s">
        <v>24</v>
      </c>
      <c r="H5" s="46" t="s">
        <v>35</v>
      </c>
      <c r="I5" s="47" t="s">
        <v>43</v>
      </c>
      <c r="J5" s="43">
        <v>45383</v>
      </c>
      <c r="K5" s="44">
        <v>45473</v>
      </c>
      <c r="L5" s="51">
        <v>3</v>
      </c>
      <c r="M5" s="51">
        <v>2</v>
      </c>
      <c r="N5" s="49">
        <v>1.5</v>
      </c>
      <c r="O5" s="50" t="s">
        <v>44</v>
      </c>
      <c r="P5" s="79" t="s">
        <v>45</v>
      </c>
      <c r="Q5" s="81" t="s">
        <v>46</v>
      </c>
      <c r="R5" s="23"/>
    </row>
    <row r="6" spans="1:18" ht="111">
      <c r="A6" s="155"/>
      <c r="B6" s="46" t="s">
        <v>47</v>
      </c>
      <c r="C6" s="46" t="s">
        <v>31</v>
      </c>
      <c r="D6" s="46" t="s">
        <v>21</v>
      </c>
      <c r="E6" s="46" t="s">
        <v>48</v>
      </c>
      <c r="F6" s="46" t="s">
        <v>49</v>
      </c>
      <c r="G6" s="46" t="s">
        <v>24</v>
      </c>
      <c r="H6" s="46" t="s">
        <v>35</v>
      </c>
      <c r="I6" s="47" t="s">
        <v>50</v>
      </c>
      <c r="J6" s="43">
        <v>45383</v>
      </c>
      <c r="K6" s="44">
        <v>45473</v>
      </c>
      <c r="L6" s="51">
        <v>1</v>
      </c>
      <c r="M6" s="51">
        <v>2</v>
      </c>
      <c r="N6" s="49">
        <v>0.5</v>
      </c>
      <c r="O6" s="50" t="s">
        <v>51</v>
      </c>
      <c r="P6" s="79" t="s">
        <v>52</v>
      </c>
      <c r="Q6" s="82" t="s">
        <v>53</v>
      </c>
      <c r="R6" s="23"/>
    </row>
    <row r="7" spans="1:18" ht="150.75">
      <c r="A7" s="156"/>
      <c r="B7" s="46" t="s">
        <v>54</v>
      </c>
      <c r="C7" s="46" t="s">
        <v>31</v>
      </c>
      <c r="D7" s="46" t="s">
        <v>21</v>
      </c>
      <c r="E7" s="46" t="s">
        <v>55</v>
      </c>
      <c r="F7" s="46" t="s">
        <v>56</v>
      </c>
      <c r="G7" s="46" t="s">
        <v>24</v>
      </c>
      <c r="H7" s="46" t="s">
        <v>25</v>
      </c>
      <c r="I7" s="47" t="s">
        <v>57</v>
      </c>
      <c r="J7" s="43">
        <v>45383</v>
      </c>
      <c r="K7" s="44">
        <v>45473</v>
      </c>
      <c r="L7" s="51">
        <v>9</v>
      </c>
      <c r="M7" s="51">
        <v>5</v>
      </c>
      <c r="N7" s="49">
        <v>1.8</v>
      </c>
      <c r="O7" s="52" t="s">
        <v>58</v>
      </c>
      <c r="P7" s="86" t="s">
        <v>28</v>
      </c>
      <c r="Q7" s="85" t="s">
        <v>59</v>
      </c>
      <c r="R7" s="23"/>
    </row>
    <row r="8" spans="1:18" ht="175.5">
      <c r="A8" s="153" t="s">
        <v>60</v>
      </c>
      <c r="B8" s="46" t="s">
        <v>61</v>
      </c>
      <c r="C8" s="46" t="s">
        <v>31</v>
      </c>
      <c r="D8" s="46" t="s">
        <v>21</v>
      </c>
      <c r="E8" s="46" t="s">
        <v>62</v>
      </c>
      <c r="F8" s="46" t="s">
        <v>63</v>
      </c>
      <c r="G8" s="46" t="s">
        <v>24</v>
      </c>
      <c r="H8" s="46" t="s">
        <v>64</v>
      </c>
      <c r="I8" s="47" t="s">
        <v>65</v>
      </c>
      <c r="J8" s="43">
        <v>45383</v>
      </c>
      <c r="K8" s="44">
        <v>45473</v>
      </c>
      <c r="L8" s="51">
        <v>4</v>
      </c>
      <c r="M8" s="51">
        <v>3</v>
      </c>
      <c r="N8" s="49">
        <v>1.33</v>
      </c>
      <c r="O8" s="53" t="s">
        <v>66</v>
      </c>
      <c r="P8" s="89" t="s">
        <v>67</v>
      </c>
      <c r="Q8" s="72" t="s">
        <v>68</v>
      </c>
      <c r="R8" s="23"/>
    </row>
    <row r="9" spans="1:18" ht="162" customHeight="1">
      <c r="A9" s="153"/>
      <c r="B9" s="46" t="s">
        <v>61</v>
      </c>
      <c r="C9" s="46" t="s">
        <v>31</v>
      </c>
      <c r="D9" s="46" t="s">
        <v>21</v>
      </c>
      <c r="E9" s="46" t="s">
        <v>69</v>
      </c>
      <c r="F9" s="46" t="s">
        <v>70</v>
      </c>
      <c r="G9" s="46" t="s">
        <v>24</v>
      </c>
      <c r="H9" s="46" t="s">
        <v>64</v>
      </c>
      <c r="I9" s="47" t="s">
        <v>71</v>
      </c>
      <c r="J9" s="43">
        <v>45383</v>
      </c>
      <c r="K9" s="44">
        <v>45473</v>
      </c>
      <c r="L9" s="51">
        <v>4</v>
      </c>
      <c r="M9" s="51">
        <v>3</v>
      </c>
      <c r="N9" s="49">
        <v>1.33</v>
      </c>
      <c r="O9" s="104" t="s">
        <v>72</v>
      </c>
      <c r="P9" s="105" t="s">
        <v>73</v>
      </c>
      <c r="Q9" s="72" t="s">
        <v>74</v>
      </c>
      <c r="R9" s="23"/>
    </row>
    <row r="10" spans="1:18" ht="67.5">
      <c r="A10" s="160" t="s">
        <v>75</v>
      </c>
      <c r="B10" s="46" t="s">
        <v>76</v>
      </c>
      <c r="C10" s="46" t="s">
        <v>77</v>
      </c>
      <c r="D10" s="46" t="s">
        <v>21</v>
      </c>
      <c r="E10" s="46" t="s">
        <v>78</v>
      </c>
      <c r="F10" s="46" t="s">
        <v>79</v>
      </c>
      <c r="G10" s="46" t="s">
        <v>80</v>
      </c>
      <c r="H10" s="46" t="s">
        <v>81</v>
      </c>
      <c r="I10" s="53" t="s">
        <v>82</v>
      </c>
      <c r="J10" s="43">
        <v>45383</v>
      </c>
      <c r="K10" s="44">
        <v>45473</v>
      </c>
      <c r="L10" s="54">
        <v>148</v>
      </c>
      <c r="M10" s="54">
        <v>168</v>
      </c>
      <c r="N10" s="101">
        <v>0.88</v>
      </c>
      <c r="O10" s="100" t="s">
        <v>83</v>
      </c>
      <c r="P10" s="114" t="s">
        <v>84</v>
      </c>
      <c r="Q10" s="103" t="s">
        <v>85</v>
      </c>
      <c r="R10" s="23"/>
    </row>
    <row r="11" spans="1:18" s="25" customFormat="1" ht="169.5" customHeight="1">
      <c r="A11" s="156"/>
      <c r="B11" s="46" t="s">
        <v>86</v>
      </c>
      <c r="C11" s="46" t="s">
        <v>77</v>
      </c>
      <c r="D11" s="46" t="s">
        <v>21</v>
      </c>
      <c r="E11" s="46" t="s">
        <v>87</v>
      </c>
      <c r="F11" s="46" t="s">
        <v>88</v>
      </c>
      <c r="G11" s="46" t="s">
        <v>80</v>
      </c>
      <c r="H11" s="46" t="s">
        <v>81</v>
      </c>
      <c r="I11" s="53" t="s">
        <v>89</v>
      </c>
      <c r="J11" s="43">
        <v>45383</v>
      </c>
      <c r="K11" s="44">
        <v>45473</v>
      </c>
      <c r="L11" s="54">
        <v>5</v>
      </c>
      <c r="M11" s="54">
        <v>168</v>
      </c>
      <c r="N11" s="102">
        <v>1</v>
      </c>
      <c r="O11" s="100" t="s">
        <v>90</v>
      </c>
      <c r="P11" s="114" t="s">
        <v>84</v>
      </c>
      <c r="Q11" s="103" t="s">
        <v>91</v>
      </c>
      <c r="R11" s="23"/>
    </row>
    <row r="12" spans="1:18" s="6" customFormat="1" ht="22.5" customHeight="1">
      <c r="A12" s="7"/>
      <c r="C12" s="7"/>
      <c r="D12" s="7"/>
      <c r="O12" s="8"/>
      <c r="P12" s="8"/>
      <c r="Q12" s="75"/>
    </row>
    <row r="13" spans="1:18">
      <c r="N13" s="22">
        <f>AVERAGE(N3:N11)</f>
        <v>1.0504453189378269</v>
      </c>
    </row>
    <row r="16" spans="1:18">
      <c r="N16" s="45">
        <v>0.41400787044044196</v>
      </c>
    </row>
    <row r="17" spans="14:14">
      <c r="N17" s="49">
        <v>0.7</v>
      </c>
    </row>
    <row r="18" spans="14:14">
      <c r="N18" s="49">
        <v>1</v>
      </c>
    </row>
    <row r="19" spans="14:14">
      <c r="N19" s="49">
        <v>0.5</v>
      </c>
    </row>
    <row r="20" spans="14:14">
      <c r="N20" s="49">
        <v>1</v>
      </c>
    </row>
    <row r="21" spans="14:14">
      <c r="N21" s="49">
        <v>1</v>
      </c>
    </row>
    <row r="22" spans="14:14">
      <c r="N22" s="49">
        <v>1</v>
      </c>
    </row>
    <row r="23" spans="14:14">
      <c r="N23" s="101">
        <v>0.88</v>
      </c>
    </row>
    <row r="24" spans="14:14">
      <c r="N24" s="102">
        <v>1</v>
      </c>
    </row>
    <row r="26" spans="14:14">
      <c r="N26" s="149">
        <f>(N16+N17+N18+N19+N20+N21+N22+N23+N24)/9</f>
        <v>0.83266754116004915</v>
      </c>
    </row>
  </sheetData>
  <mergeCells count="4">
    <mergeCell ref="A8:A9"/>
    <mergeCell ref="A3:A7"/>
    <mergeCell ref="B1:Q1"/>
    <mergeCell ref="A10:A11"/>
  </mergeCells>
  <phoneticPr fontId="6" type="noConversion"/>
  <conditionalFormatting sqref="L4:M9">
    <cfRule type="expression" dxfId="43" priority="39">
      <formula>#REF!=1</formula>
    </cfRule>
  </conditionalFormatting>
  <conditionalFormatting sqref="L7:O7 N3:N9 L4:N6 L8:N9">
    <cfRule type="expression" dxfId="42" priority="2537">
      <formula>AND(#REF!&gt;=$L3,#REF!&lt;&gt;0%)</formula>
    </cfRule>
  </conditionalFormatting>
  <conditionalFormatting sqref="N3:N9 L4:N6 L7:O7 L8:N9">
    <cfRule type="expression" dxfId="41" priority="2538">
      <formula>#REF!&lt;$L3</formula>
    </cfRule>
  </conditionalFormatting>
  <conditionalFormatting sqref="N3:N9">
    <cfRule type="expression" dxfId="40" priority="60">
      <formula>#REF!=1</formula>
    </cfRule>
  </conditionalFormatting>
  <conditionalFormatting sqref="O7">
    <cfRule type="expression" dxfId="39" priority="171">
      <formula>#REF!=1</formula>
    </cfRule>
  </conditionalFormatting>
  <conditionalFormatting sqref="N16:N22">
    <cfRule type="expression" dxfId="38" priority="2">
      <formula>AND(#REF!&gt;=$L16,#REF!&lt;&gt;0%)</formula>
    </cfRule>
  </conditionalFormatting>
  <conditionalFormatting sqref="N16:N22">
    <cfRule type="expression" dxfId="37" priority="3">
      <formula>#REF!&lt;$L16</formula>
    </cfRule>
  </conditionalFormatting>
  <conditionalFormatting sqref="N16:N22">
    <cfRule type="expression" dxfId="36" priority="1">
      <formula>#REF!=1</formula>
    </cfRule>
  </conditionalFormatting>
  <hyperlinks>
    <hyperlink ref="Q3" r:id="rId1" xr:uid="{862D2E2B-FFC8-4AA2-ABE9-2A80C4D99883}"/>
    <hyperlink ref="Q7" r:id="rId2" xr:uid="{BFA12F17-AE57-4428-B2DB-FBDF41D935D8}"/>
    <hyperlink ref="Q8" r:id="rId3" display="https://canaltrece.sharepoint.com/:x:/s/SeguimientoaPlanesyProyectos/ER036r8kX0JApMmL4h7A8xQBziJ95iChIOP8E0naogobSg?e=glHgtZ" xr:uid="{42518D6A-A87D-4B02-A134-57030E8C099B}"/>
    <hyperlink ref="Q9" r:id="rId4" display="https://canaltrece.sharepoint.com/:x:/s/SeguimientoaPlanesyProyectos/EcjBe9VGSzxGhvCtIBZpbOYBopX1WEb4OcdWsQ_2Gle-sA?e=MsQr5g" xr:uid="{3C0EC0E0-7DDA-4082-B38C-2D1090BE0812}"/>
    <hyperlink ref="Q10" r:id="rId5" display="https://canaltrece.sharepoint.com/:x:/s/SeguimientoaPlanesyProyectos/EbIAW26E_hNJqk0CIWtBX7MBpZiENjNrpTVnul3kHUKAKg?e=A2fY7m" xr:uid="{429AEDCE-4CE8-4B38-A508-6FB5F8745E48}"/>
    <hyperlink ref="Q11" r:id="rId6" display="https://canaltrece.sharepoint.com/:x:/s/SeguimientoaPlanesyProyectos/EU3eQGTjjsJLp1wXRKMjwZwBwzDWjdZNR93mEBrvRY4hSA?e=v7k20O" xr:uid="{1B2F7023-DC2E-4D02-90F9-139271B63074}"/>
    <hyperlink ref="Q5" r:id="rId7" xr:uid="{1CF3118C-AA31-435A-8EB8-6615335AAA59}"/>
    <hyperlink ref="Q6" r:id="rId8" xr:uid="{DBBC5134-C388-4E0D-AAC8-C23CF0AB6A99}"/>
    <hyperlink ref="P3" r:id="rId9" xr:uid="{8D0B4018-A86A-4F68-93DB-E19875BEE3E4}"/>
    <hyperlink ref="P10" r:id="rId10" xr:uid="{F3EC2BC8-DF6D-4FC4-9FB0-0BC1798F3C8B}"/>
    <hyperlink ref="P11" r:id="rId11" xr:uid="{E4ADDAAA-D418-4C18-88CE-96DFF63BCB71}"/>
    <hyperlink ref="P7" r:id="rId12" xr:uid="{DAD2609F-B081-45D0-BCC2-1F4DBD9D94C9}"/>
    <hyperlink ref="P5" r:id="rId13" xr:uid="{6B82F8B1-BBCC-423C-BB9A-294B90C955DD}"/>
    <hyperlink ref="P6" r:id="rId14" xr:uid="{761B60D6-5F51-48A8-A6EA-1BA344C71EB5}"/>
    <hyperlink ref="P4" r:id="rId15" xr:uid="{B79EB313-9DD2-4BBA-8CDA-98FE0D075CDD}"/>
    <hyperlink ref="P8" r:id="rId16" display="https://open.spotify.com/episode/5MKqbb2Lq1lDw6NUhV4kth?si=VInEwsx6T2WPqt5cv3S1bQ&amp;context=spotify%3Ashow%3A72s39WGJQJFhXueFHX1eFJ&amp;t=23.   https://open.spotify.com/show/5KGUwaQEu0qIxE63BOvmJi?si=CAGX_EP3RcKUUobx1o3F6w. https://open.spotify.com/show/0QxLC92vqQy7TveDtFN9BK?si=u542HG5rSPChZxJDZAllxg" xr:uid="{4F7990AF-AE3A-4A52-90C5-477937628895}"/>
    <hyperlink ref="P9" r:id="rId17" xr:uid="{77BD51EB-417A-4B86-ACD1-C01015F2A2FC}"/>
  </hyperlinks>
  <pageMargins left="0.7" right="0.7" top="0.75" bottom="0.75" header="0.3" footer="0.3"/>
  <pageSetup scale="20" orientation="portrait" horizontalDpi="4294967292" r:id="rId18"/>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B050"/>
  </sheetPr>
  <dimension ref="A1:R20"/>
  <sheetViews>
    <sheetView view="pageBreakPreview" topLeftCell="L1" zoomScale="90" zoomScaleNormal="25" zoomScaleSheetLayoutView="90" workbookViewId="0">
      <pane ySplit="2" topLeftCell="K3" activePane="bottomLeft" state="frozen"/>
      <selection pane="bottomLeft" activeCell="L4" sqref="L4"/>
      <selection activeCell="L1" sqref="L1"/>
    </sheetView>
  </sheetViews>
  <sheetFormatPr defaultColWidth="11.42578125" defaultRowHeight="15"/>
  <cols>
    <col min="1" max="1" width="23.85546875" style="5" customWidth="1"/>
    <col min="2" max="2" width="26.85546875" customWidth="1"/>
    <col min="3" max="3" width="21.85546875" style="4" bestFit="1" customWidth="1"/>
    <col min="4" max="4" width="15.42578125" style="4" customWidth="1"/>
    <col min="5" max="5" width="33.85546875" customWidth="1"/>
    <col min="6" max="9" width="27.42578125" customWidth="1"/>
    <col min="10" max="10" width="16.28515625" customWidth="1"/>
    <col min="11" max="11" width="15.42578125" bestFit="1" customWidth="1"/>
    <col min="12" max="12" width="16.85546875" customWidth="1"/>
    <col min="13" max="13" width="17.7109375" customWidth="1"/>
    <col min="14" max="14" width="13.140625" bestFit="1" customWidth="1"/>
    <col min="15" max="15" width="47.5703125" style="2" customWidth="1"/>
    <col min="16" max="16" width="40.140625" style="2" customWidth="1"/>
    <col min="17" max="17" width="32.5703125" style="76" customWidth="1"/>
  </cols>
  <sheetData>
    <row r="1" spans="1:18" ht="38.25" customHeight="1" thickBot="1">
      <c r="A1" s="71"/>
      <c r="B1" s="161" t="s">
        <v>0</v>
      </c>
      <c r="C1" s="162"/>
      <c r="D1" s="162"/>
      <c r="E1" s="162"/>
      <c r="F1" s="162"/>
      <c r="G1" s="162"/>
      <c r="H1" s="162"/>
      <c r="I1" s="162"/>
      <c r="J1" s="162"/>
      <c r="K1" s="162"/>
      <c r="L1" s="162"/>
      <c r="M1" s="162"/>
      <c r="N1" s="162"/>
      <c r="O1" s="162"/>
      <c r="P1" s="162"/>
      <c r="Q1" s="162"/>
    </row>
    <row r="2" spans="1:18" ht="49.5">
      <c r="A2" s="26" t="s">
        <v>1</v>
      </c>
      <c r="B2" s="27" t="s">
        <v>2</v>
      </c>
      <c r="C2" s="28" t="s">
        <v>3</v>
      </c>
      <c r="D2" s="28" t="s">
        <v>4</v>
      </c>
      <c r="E2" s="29" t="s">
        <v>5</v>
      </c>
      <c r="F2" s="29" t="s">
        <v>6</v>
      </c>
      <c r="G2" s="29" t="s">
        <v>7</v>
      </c>
      <c r="H2" s="29" t="s">
        <v>8</v>
      </c>
      <c r="I2" s="29" t="s">
        <v>9</v>
      </c>
      <c r="J2" s="38" t="s">
        <v>10</v>
      </c>
      <c r="K2" s="38" t="s">
        <v>11</v>
      </c>
      <c r="L2" s="40" t="s">
        <v>12</v>
      </c>
      <c r="M2" s="40" t="s">
        <v>13</v>
      </c>
      <c r="N2" s="40" t="s">
        <v>14</v>
      </c>
      <c r="O2" s="32" t="s">
        <v>15</v>
      </c>
      <c r="P2" s="77" t="s">
        <v>16</v>
      </c>
      <c r="Q2" s="77" t="s">
        <v>17</v>
      </c>
    </row>
    <row r="3" spans="1:18" ht="158.25" customHeight="1">
      <c r="A3" s="41" t="s">
        <v>92</v>
      </c>
      <c r="B3" s="41" t="s">
        <v>93</v>
      </c>
      <c r="C3" s="41" t="s">
        <v>31</v>
      </c>
      <c r="D3" s="41" t="s">
        <v>21</v>
      </c>
      <c r="E3" s="41" t="s">
        <v>94</v>
      </c>
      <c r="F3" s="41" t="s">
        <v>95</v>
      </c>
      <c r="G3" s="41" t="s">
        <v>24</v>
      </c>
      <c r="H3" s="41" t="s">
        <v>96</v>
      </c>
      <c r="I3" s="57" t="s">
        <v>97</v>
      </c>
      <c r="J3" s="43">
        <v>45383</v>
      </c>
      <c r="K3" s="44">
        <v>45473</v>
      </c>
      <c r="L3" s="58">
        <v>0.5</v>
      </c>
      <c r="M3" s="58">
        <v>0.5</v>
      </c>
      <c r="N3" s="45">
        <f>L3/M3</f>
        <v>1</v>
      </c>
      <c r="O3" s="57" t="s">
        <v>98</v>
      </c>
      <c r="P3" s="92" t="s">
        <v>99</v>
      </c>
      <c r="Q3" s="73" t="s">
        <v>100</v>
      </c>
    </row>
    <row r="4" spans="1:18" ht="78.75">
      <c r="A4" s="153" t="s">
        <v>101</v>
      </c>
      <c r="B4" s="46" t="s">
        <v>102</v>
      </c>
      <c r="C4" s="46" t="s">
        <v>31</v>
      </c>
      <c r="D4" s="46" t="s">
        <v>21</v>
      </c>
      <c r="E4" s="46" t="s">
        <v>103</v>
      </c>
      <c r="F4" s="46" t="s">
        <v>104</v>
      </c>
      <c r="G4" s="46" t="s">
        <v>80</v>
      </c>
      <c r="H4" s="46" t="s">
        <v>96</v>
      </c>
      <c r="I4" s="59" t="s">
        <v>105</v>
      </c>
      <c r="J4" s="43">
        <v>45383</v>
      </c>
      <c r="K4" s="44">
        <v>45473</v>
      </c>
      <c r="L4" s="60">
        <v>247691</v>
      </c>
      <c r="M4" s="60">
        <v>430000</v>
      </c>
      <c r="N4" s="45">
        <f>L4/M4</f>
        <v>0.57602558139534887</v>
      </c>
      <c r="O4" s="136" t="s">
        <v>106</v>
      </c>
      <c r="P4" s="92" t="s">
        <v>99</v>
      </c>
      <c r="Q4" s="73" t="s">
        <v>107</v>
      </c>
    </row>
    <row r="5" spans="1:18" ht="56.25">
      <c r="A5" s="153"/>
      <c r="B5" s="46" t="s">
        <v>108</v>
      </c>
      <c r="C5" s="46" t="s">
        <v>31</v>
      </c>
      <c r="D5" s="46" t="s">
        <v>21</v>
      </c>
      <c r="E5" s="46" t="s">
        <v>109</v>
      </c>
      <c r="F5" s="46" t="s">
        <v>110</v>
      </c>
      <c r="G5" s="46" t="s">
        <v>80</v>
      </c>
      <c r="H5" s="46" t="s">
        <v>96</v>
      </c>
      <c r="I5" s="59" t="s">
        <v>111</v>
      </c>
      <c r="J5" s="43">
        <v>45383</v>
      </c>
      <c r="K5" s="44">
        <v>45473</v>
      </c>
      <c r="L5" s="60">
        <v>1405710</v>
      </c>
      <c r="M5" s="60">
        <v>1500000</v>
      </c>
      <c r="N5" s="45">
        <f>L5/M5</f>
        <v>0.93713999999999997</v>
      </c>
      <c r="O5" s="136" t="s">
        <v>112</v>
      </c>
      <c r="P5" s="92" t="s">
        <v>99</v>
      </c>
      <c r="Q5" s="87" t="s">
        <v>113</v>
      </c>
    </row>
    <row r="6" spans="1:18" ht="142.5" customHeight="1">
      <c r="A6" s="46" t="s">
        <v>114</v>
      </c>
      <c r="B6" s="46" t="s">
        <v>115</v>
      </c>
      <c r="C6" s="46" t="s">
        <v>31</v>
      </c>
      <c r="D6" s="46" t="s">
        <v>21</v>
      </c>
      <c r="E6" s="46" t="s">
        <v>116</v>
      </c>
      <c r="F6" s="46" t="s">
        <v>117</v>
      </c>
      <c r="G6" s="46" t="s">
        <v>80</v>
      </c>
      <c r="H6" s="46" t="s">
        <v>64</v>
      </c>
      <c r="I6" s="46" t="s">
        <v>118</v>
      </c>
      <c r="J6" s="43">
        <v>45383</v>
      </c>
      <c r="K6" s="44">
        <v>45473</v>
      </c>
      <c r="L6" s="51">
        <v>4</v>
      </c>
      <c r="M6" s="51">
        <v>4</v>
      </c>
      <c r="N6" s="49">
        <v>1</v>
      </c>
      <c r="O6" s="95" t="s">
        <v>119</v>
      </c>
      <c r="P6" s="96" t="s">
        <v>120</v>
      </c>
      <c r="Q6" s="78" t="s">
        <v>121</v>
      </c>
    </row>
    <row r="7" spans="1:18" ht="102" customHeight="1">
      <c r="A7" s="46" t="s">
        <v>122</v>
      </c>
      <c r="B7" s="46" t="s">
        <v>123</v>
      </c>
      <c r="C7" s="46" t="s">
        <v>31</v>
      </c>
      <c r="D7" s="46" t="s">
        <v>21</v>
      </c>
      <c r="E7" s="46" t="s">
        <v>124</v>
      </c>
      <c r="F7" s="46" t="s">
        <v>125</v>
      </c>
      <c r="G7" s="46" t="s">
        <v>24</v>
      </c>
      <c r="H7" s="46" t="s">
        <v>126</v>
      </c>
      <c r="I7" s="53" t="s">
        <v>127</v>
      </c>
      <c r="J7" s="43">
        <v>45383</v>
      </c>
      <c r="K7" s="44">
        <v>45473</v>
      </c>
      <c r="L7" s="61">
        <v>1</v>
      </c>
      <c r="M7" s="48">
        <v>2</v>
      </c>
      <c r="N7" s="94">
        <v>0.5</v>
      </c>
      <c r="O7" s="145" t="s">
        <v>128</v>
      </c>
      <c r="P7" s="147" t="s">
        <v>129</v>
      </c>
      <c r="Q7" s="146" t="s">
        <v>130</v>
      </c>
    </row>
    <row r="8" spans="1:18" ht="67.5">
      <c r="A8" s="46" t="s">
        <v>131</v>
      </c>
      <c r="B8" s="46" t="s">
        <v>132</v>
      </c>
      <c r="C8" s="46" t="s">
        <v>31</v>
      </c>
      <c r="D8" s="46" t="s">
        <v>21</v>
      </c>
      <c r="E8" s="46" t="s">
        <v>133</v>
      </c>
      <c r="F8" s="46" t="s">
        <v>134</v>
      </c>
      <c r="G8" s="46" t="s">
        <v>24</v>
      </c>
      <c r="H8" s="46" t="s">
        <v>126</v>
      </c>
      <c r="I8" s="46" t="s">
        <v>135</v>
      </c>
      <c r="J8" s="43">
        <v>45383</v>
      </c>
      <c r="K8" s="44">
        <v>45473</v>
      </c>
      <c r="L8" s="51">
        <v>65</v>
      </c>
      <c r="M8" s="51">
        <v>66</v>
      </c>
      <c r="N8" s="94">
        <v>0.98</v>
      </c>
      <c r="O8" s="93" t="s">
        <v>136</v>
      </c>
      <c r="P8" s="133" t="s">
        <v>137</v>
      </c>
      <c r="Q8" s="82" t="s">
        <v>138</v>
      </c>
    </row>
    <row r="9" spans="1:18" ht="78.75">
      <c r="A9" s="46" t="s">
        <v>139</v>
      </c>
      <c r="B9" s="46" t="s">
        <v>140</v>
      </c>
      <c r="C9" s="46" t="s">
        <v>31</v>
      </c>
      <c r="D9" s="46" t="s">
        <v>21</v>
      </c>
      <c r="E9" s="46" t="s">
        <v>141</v>
      </c>
      <c r="F9" s="46" t="s">
        <v>142</v>
      </c>
      <c r="G9" s="46" t="s">
        <v>24</v>
      </c>
      <c r="H9" s="46" t="s">
        <v>64</v>
      </c>
      <c r="I9" s="46" t="s">
        <v>143</v>
      </c>
      <c r="J9" s="43">
        <v>45383</v>
      </c>
      <c r="K9" s="44">
        <v>45473</v>
      </c>
      <c r="L9" s="62">
        <v>0</v>
      </c>
      <c r="M9" s="62">
        <v>0</v>
      </c>
      <c r="N9" s="63">
        <v>0</v>
      </c>
      <c r="O9" s="97" t="s">
        <v>144</v>
      </c>
      <c r="P9" s="98"/>
      <c r="Q9" s="99" t="s">
        <v>145</v>
      </c>
    </row>
    <row r="10" spans="1:18" ht="18.75" hidden="1">
      <c r="Q10" s="75"/>
      <c r="R10" s="6"/>
    </row>
    <row r="11" spans="1:18">
      <c r="N11" s="22">
        <f>AVERAGE(N3:N8)</f>
        <v>0.83219426356589155</v>
      </c>
    </row>
    <row r="20" spans="17:17">
      <c r="Q20" s="76" t="s">
        <v>146</v>
      </c>
    </row>
  </sheetData>
  <mergeCells count="2">
    <mergeCell ref="A4:A5"/>
    <mergeCell ref="B1:Q1"/>
  </mergeCells>
  <conditionalFormatting sqref="L6:M9">
    <cfRule type="expression" dxfId="35" priority="75">
      <formula>AND(#REF!&gt;=$M6,#REF!&lt;&gt;0%)</formula>
    </cfRule>
    <cfRule type="expression" dxfId="34" priority="76">
      <formula>#REF!&lt;$M6</formula>
    </cfRule>
  </conditionalFormatting>
  <conditionalFormatting sqref="L6:N9">
    <cfRule type="expression" dxfId="33" priority="7">
      <formula>#REF!=1</formula>
    </cfRule>
  </conditionalFormatting>
  <conditionalFormatting sqref="N3:N5">
    <cfRule type="expression" dxfId="32" priority="1">
      <formula>#REF!=1</formula>
    </cfRule>
    <cfRule type="expression" dxfId="31" priority="2">
      <formula>AND(#REF!&gt;=$L3,#REF!&lt;&gt;0%)</formula>
    </cfRule>
    <cfRule type="expression" dxfId="30" priority="3">
      <formula>#REF!&lt;$L3</formula>
    </cfRule>
  </conditionalFormatting>
  <conditionalFormatting sqref="N6:N9">
    <cfRule type="expression" dxfId="29" priority="8">
      <formula>AND(#REF!&gt;=$L6,#REF!&lt;&gt;0%)</formula>
    </cfRule>
    <cfRule type="expression" dxfId="28" priority="9">
      <formula>#REF!&lt;$L6</formula>
    </cfRule>
  </conditionalFormatting>
  <conditionalFormatting sqref="O7:O8 O9:P9">
    <cfRule type="expression" dxfId="27" priority="22">
      <formula>#REF!=1</formula>
    </cfRule>
    <cfRule type="expression" dxfId="26" priority="23">
      <formula>AND(#REF!&gt;=$M7,#REF!&lt;&gt;0%)</formula>
    </cfRule>
    <cfRule type="expression" dxfId="25" priority="24">
      <formula>#REF!&lt;$M7</formula>
    </cfRule>
  </conditionalFormatting>
  <conditionalFormatting sqref="P3:P6">
    <cfRule type="expression" dxfId="24" priority="4">
      <formula>#REF!=1</formula>
    </cfRule>
    <cfRule type="expression" dxfId="23" priority="5">
      <formula>AND(#REF!&gt;=$M3,#REF!&lt;&gt;0%)</formula>
    </cfRule>
    <cfRule type="expression" dxfId="22" priority="6">
      <formula>#REF!&lt;$M3</formula>
    </cfRule>
  </conditionalFormatting>
  <hyperlinks>
    <hyperlink ref="Q8" r:id="rId1" xr:uid="{EE60E7E6-76CF-46BB-8163-28E09FF91E98}"/>
    <hyperlink ref="Q9" r:id="rId2" display="https://canaltrece.sharepoint.com/:x:/s/SeguimientoaPlanesyProyectos/EWMwVTyclD9Pi3l8fG5gIgQBWO5ecLdHd_-jTPdy9sk0yQ?e=3KuHQf" xr:uid="{E5946FED-A163-4623-BB6E-E889455894CB}"/>
    <hyperlink ref="Q6" r:id="rId3" xr:uid="{6E2D1BFB-D73F-4077-B5A7-3D3A1381EBD4}"/>
    <hyperlink ref="Q7" r:id="rId4" xr:uid="{0F9154B7-7DDC-4266-B470-07EE24F1B945}"/>
    <hyperlink ref="P8" r:id="rId5" xr:uid="{C8B1AEF6-D252-49A3-B36B-C8D0EBCA15ED}"/>
    <hyperlink ref="P7" r:id="rId6" xr:uid="{DC828B6B-0C55-443B-9B9A-9BFA3D951648}"/>
    <hyperlink ref="P6" r:id="rId7" xr:uid="{9182EE12-C18F-4510-9E30-96F838482EE6}"/>
    <hyperlink ref="Q3" r:id="rId8" display="https://canaltrece.sharepoint.com/:x:/s/SeguimientoaPlanesyProyectos/EeWgCHfybpNKswRN2SeTM4EBvHYOSVTNnteO4CkJdeczVg?e=U5Pw4U" xr:uid="{C220E96C-6138-4940-B1A7-CE58EC197137}"/>
    <hyperlink ref="Q4" r:id="rId9" display="https://canaltrece.sharepoint.com/:x:/s/SeguimientoaPlanesyProyectos/EQPeb-snc-VOgjwXB1b0KGMB85dPrq_aS-Mm_vfaQJB9rQ?e=fZpJHT" xr:uid="{A2B54AD4-6CBE-47C5-9CC2-A84783D610F7}"/>
    <hyperlink ref="Q5" r:id="rId10" xr:uid="{ADAC8A69-4F47-4FB3-B449-B1386577C6D2}"/>
  </hyperlinks>
  <pageMargins left="0.7" right="0.7" top="0.75" bottom="0.75" header="0.3" footer="0.3"/>
  <pageSetup scale="18" orientation="portrait" r:id="rId11"/>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00B050"/>
  </sheetPr>
  <dimension ref="A1:Q26"/>
  <sheetViews>
    <sheetView tabSelected="1" view="pageBreakPreview" topLeftCell="P3" zoomScale="80" zoomScaleNormal="25" zoomScaleSheetLayoutView="80" workbookViewId="0">
      <pane ySplit="2" topLeftCell="N9" activePane="bottomLeft" state="frozen"/>
      <selection pane="bottomLeft" activeCell="P10" sqref="P10"/>
      <selection activeCell="P3" sqref="P3"/>
    </sheetView>
  </sheetViews>
  <sheetFormatPr defaultColWidth="11.42578125" defaultRowHeight="15"/>
  <cols>
    <col min="1" max="1" width="23" style="5" bestFit="1" customWidth="1"/>
    <col min="2" max="2" width="33.5703125" bestFit="1" customWidth="1"/>
    <col min="3" max="3" width="23.28515625" style="4" bestFit="1" customWidth="1"/>
    <col min="4" max="4" width="14.85546875" style="4" bestFit="1" customWidth="1"/>
    <col min="5" max="5" width="33" bestFit="1" customWidth="1"/>
    <col min="6" max="6" width="27.42578125" customWidth="1"/>
    <col min="7" max="7" width="22.5703125" bestFit="1" customWidth="1"/>
    <col min="8" max="8" width="24.28515625" bestFit="1" customWidth="1"/>
    <col min="9" max="9" width="37" bestFit="1" customWidth="1"/>
    <col min="10" max="11" width="16.42578125" bestFit="1" customWidth="1"/>
    <col min="12" max="12" width="17.28515625" customWidth="1"/>
    <col min="13" max="13" width="17.5703125" bestFit="1" customWidth="1"/>
    <col min="14" max="14" width="14.140625" customWidth="1"/>
    <col min="15" max="15" width="47" style="2" customWidth="1"/>
    <col min="16" max="16" width="49.28515625" style="2" customWidth="1"/>
    <col min="17" max="17" width="30.85546875" customWidth="1"/>
  </cols>
  <sheetData>
    <row r="1" spans="1:17" ht="38.25" customHeight="1">
      <c r="A1" s="9"/>
      <c r="B1" s="10"/>
      <c r="C1" s="11"/>
      <c r="D1" s="11"/>
      <c r="E1" s="163" t="s">
        <v>147</v>
      </c>
      <c r="F1" s="164"/>
      <c r="G1" s="21"/>
      <c r="H1" s="21"/>
      <c r="I1" s="21"/>
      <c r="J1" s="3"/>
      <c r="K1" s="3"/>
      <c r="L1" s="1"/>
      <c r="M1" s="1"/>
      <c r="N1" s="1"/>
      <c r="O1" s="12"/>
      <c r="P1" s="12"/>
    </row>
    <row r="2" spans="1:17" s="20" customFormat="1" ht="15.75" thickBot="1">
      <c r="A2" s="14"/>
      <c r="B2" s="15"/>
      <c r="C2" s="16"/>
      <c r="D2" s="16"/>
      <c r="E2" s="17"/>
      <c r="F2" s="17"/>
      <c r="G2" s="17"/>
      <c r="H2" s="17"/>
      <c r="I2" s="17"/>
      <c r="J2" s="18"/>
      <c r="K2" s="18"/>
      <c r="L2" s="13">
        <f ca="1">NOW()</f>
        <v>45880.68121840278</v>
      </c>
      <c r="M2" s="13"/>
      <c r="N2" s="13"/>
      <c r="O2" s="19"/>
      <c r="P2" s="19"/>
    </row>
    <row r="3" spans="1:17" ht="38.25" customHeight="1">
      <c r="A3" s="71"/>
      <c r="B3" s="161" t="s">
        <v>0</v>
      </c>
      <c r="C3" s="162"/>
      <c r="D3" s="162"/>
      <c r="E3" s="162"/>
      <c r="F3" s="162"/>
      <c r="G3" s="162"/>
      <c r="H3" s="162"/>
      <c r="I3" s="162"/>
      <c r="J3" s="162"/>
      <c r="K3" s="162"/>
      <c r="L3" s="162"/>
      <c r="M3" s="162"/>
      <c r="N3" s="162"/>
      <c r="O3" s="162"/>
      <c r="P3" s="162"/>
      <c r="Q3" s="162"/>
    </row>
    <row r="4" spans="1:17" ht="49.5">
      <c r="A4" s="26" t="s">
        <v>1</v>
      </c>
      <c r="B4" s="27" t="s">
        <v>2</v>
      </c>
      <c r="C4" s="28" t="s">
        <v>3</v>
      </c>
      <c r="D4" s="28" t="s">
        <v>4</v>
      </c>
      <c r="E4" s="29" t="s">
        <v>5</v>
      </c>
      <c r="F4" s="29" t="s">
        <v>6</v>
      </c>
      <c r="G4" s="29" t="s">
        <v>7</v>
      </c>
      <c r="H4" s="29" t="s">
        <v>148</v>
      </c>
      <c r="I4" s="29" t="s">
        <v>9</v>
      </c>
      <c r="J4" s="38" t="s">
        <v>10</v>
      </c>
      <c r="K4" s="38" t="s">
        <v>11</v>
      </c>
      <c r="L4" s="40" t="s">
        <v>12</v>
      </c>
      <c r="M4" s="40" t="s">
        <v>13</v>
      </c>
      <c r="N4" s="40" t="s">
        <v>149</v>
      </c>
      <c r="O4" s="141" t="s">
        <v>15</v>
      </c>
      <c r="P4" s="108" t="s">
        <v>16</v>
      </c>
      <c r="Q4" s="77" t="s">
        <v>17</v>
      </c>
    </row>
    <row r="5" spans="1:17" ht="50.25">
      <c r="A5" s="156" t="s">
        <v>150</v>
      </c>
      <c r="B5" s="41" t="s">
        <v>151</v>
      </c>
      <c r="C5" s="41" t="s">
        <v>152</v>
      </c>
      <c r="D5" s="41" t="s">
        <v>153</v>
      </c>
      <c r="E5" s="41" t="s">
        <v>154</v>
      </c>
      <c r="F5" s="41" t="s">
        <v>155</v>
      </c>
      <c r="G5" s="41" t="s">
        <v>80</v>
      </c>
      <c r="H5" s="64" t="s">
        <v>156</v>
      </c>
      <c r="I5" s="64" t="s">
        <v>157</v>
      </c>
      <c r="J5" s="43">
        <v>45383</v>
      </c>
      <c r="K5" s="44">
        <v>45473</v>
      </c>
      <c r="L5" s="65">
        <v>3085327</v>
      </c>
      <c r="M5" s="66">
        <v>11924117</v>
      </c>
      <c r="N5" s="150">
        <f>(L5/M5)/0.22</f>
        <v>1.1761217737433838</v>
      </c>
      <c r="O5" s="100" t="s">
        <v>158</v>
      </c>
      <c r="P5" s="91" t="s">
        <v>159</v>
      </c>
      <c r="Q5" s="138" t="s">
        <v>160</v>
      </c>
    </row>
    <row r="6" spans="1:17" ht="50.25">
      <c r="A6" s="153"/>
      <c r="B6" s="46" t="s">
        <v>151</v>
      </c>
      <c r="C6" s="46" t="s">
        <v>161</v>
      </c>
      <c r="D6" s="46" t="s">
        <v>21</v>
      </c>
      <c r="E6" s="46" t="s">
        <v>162</v>
      </c>
      <c r="F6" s="46" t="s">
        <v>163</v>
      </c>
      <c r="G6" s="46" t="s">
        <v>80</v>
      </c>
      <c r="H6" s="53" t="s">
        <v>156</v>
      </c>
      <c r="I6" s="53" t="s">
        <v>164</v>
      </c>
      <c r="J6" s="43">
        <v>45383</v>
      </c>
      <c r="K6" s="44">
        <v>45473</v>
      </c>
      <c r="L6" s="62">
        <v>460792</v>
      </c>
      <c r="M6" s="66">
        <v>1664666</v>
      </c>
      <c r="N6" s="151">
        <f>1-(((L6/M6)-17%)*0.84)</f>
        <v>0.91028171705315064</v>
      </c>
      <c r="O6" s="100" t="s">
        <v>158</v>
      </c>
      <c r="P6" s="91" t="s">
        <v>165</v>
      </c>
      <c r="Q6" s="138" t="s">
        <v>166</v>
      </c>
    </row>
    <row r="7" spans="1:17" ht="37.5">
      <c r="A7" s="153"/>
      <c r="B7" s="46" t="s">
        <v>151</v>
      </c>
      <c r="C7" s="46" t="s">
        <v>167</v>
      </c>
      <c r="D7" s="46" t="s">
        <v>21</v>
      </c>
      <c r="E7" s="46" t="s">
        <v>168</v>
      </c>
      <c r="F7" s="46" t="s">
        <v>169</v>
      </c>
      <c r="G7" s="46" t="s">
        <v>80</v>
      </c>
      <c r="H7" s="53" t="s">
        <v>170</v>
      </c>
      <c r="I7" s="53" t="s">
        <v>171</v>
      </c>
      <c r="J7" s="43">
        <v>45383</v>
      </c>
      <c r="K7" s="44">
        <v>45473</v>
      </c>
      <c r="L7" s="62">
        <v>1856040</v>
      </c>
      <c r="M7" s="66">
        <v>14280296</v>
      </c>
      <c r="N7" s="151">
        <f>1-((L7/M7)-1%)*0.99</f>
        <v>0.88122762514166375</v>
      </c>
      <c r="O7" s="100" t="s">
        <v>172</v>
      </c>
      <c r="P7" s="91" t="s">
        <v>173</v>
      </c>
      <c r="Q7" s="109" t="s">
        <v>174</v>
      </c>
    </row>
    <row r="8" spans="1:17" ht="67.5">
      <c r="A8" s="153"/>
      <c r="B8" s="46" t="s">
        <v>151</v>
      </c>
      <c r="C8" s="46" t="s">
        <v>31</v>
      </c>
      <c r="D8" s="46" t="s">
        <v>21</v>
      </c>
      <c r="E8" s="46" t="s">
        <v>175</v>
      </c>
      <c r="F8" s="46" t="s">
        <v>176</v>
      </c>
      <c r="G8" s="46" t="s">
        <v>80</v>
      </c>
      <c r="H8" s="53" t="s">
        <v>156</v>
      </c>
      <c r="I8" s="53" t="s">
        <v>177</v>
      </c>
      <c r="J8" s="43">
        <v>45383</v>
      </c>
      <c r="K8" s="44">
        <v>45473</v>
      </c>
      <c r="L8" s="51">
        <v>3</v>
      </c>
      <c r="M8" s="51">
        <v>3</v>
      </c>
      <c r="N8" s="140" t="s">
        <v>178</v>
      </c>
      <c r="O8" s="100" t="s">
        <v>179</v>
      </c>
      <c r="P8" s="91" t="s">
        <v>173</v>
      </c>
      <c r="Q8" s="109" t="s">
        <v>180</v>
      </c>
    </row>
    <row r="9" spans="1:17" ht="64.5" customHeight="1">
      <c r="A9" s="153" t="s">
        <v>181</v>
      </c>
      <c r="B9" s="46" t="s">
        <v>182</v>
      </c>
      <c r="C9" s="46" t="s">
        <v>31</v>
      </c>
      <c r="D9" s="46" t="s">
        <v>21</v>
      </c>
      <c r="E9" s="46" t="s">
        <v>183</v>
      </c>
      <c r="F9" s="46" t="s">
        <v>184</v>
      </c>
      <c r="G9" s="46" t="s">
        <v>80</v>
      </c>
      <c r="H9" s="53" t="s">
        <v>185</v>
      </c>
      <c r="I9" s="53" t="s">
        <v>186</v>
      </c>
      <c r="J9" s="43">
        <v>45383</v>
      </c>
      <c r="K9" s="44">
        <v>45473</v>
      </c>
      <c r="L9" s="51">
        <v>4</v>
      </c>
      <c r="M9" s="51">
        <v>10</v>
      </c>
      <c r="N9" s="55">
        <f>IFERROR((L9/M9),0)</f>
        <v>0.4</v>
      </c>
      <c r="O9" s="142" t="s">
        <v>187</v>
      </c>
      <c r="P9" s="143"/>
      <c r="Q9" s="144" t="s">
        <v>188</v>
      </c>
    </row>
    <row r="10" spans="1:17" ht="37.5">
      <c r="A10" s="153"/>
      <c r="B10" s="46" t="s">
        <v>189</v>
      </c>
      <c r="C10" s="46" t="s">
        <v>31</v>
      </c>
      <c r="D10" s="46" t="s">
        <v>21</v>
      </c>
      <c r="E10" s="46" t="s">
        <v>190</v>
      </c>
      <c r="F10" s="46" t="s">
        <v>191</v>
      </c>
      <c r="G10" s="46" t="s">
        <v>24</v>
      </c>
      <c r="H10" s="53" t="s">
        <v>185</v>
      </c>
      <c r="I10" s="53" t="s">
        <v>192</v>
      </c>
      <c r="J10" s="43">
        <v>45383</v>
      </c>
      <c r="K10" s="44">
        <v>45473</v>
      </c>
      <c r="L10" s="51">
        <v>84</v>
      </c>
      <c r="M10" s="51">
        <v>100</v>
      </c>
      <c r="N10" s="55">
        <f>IFERROR((L10/M10),0)</f>
        <v>0.84</v>
      </c>
      <c r="O10" s="107" t="s">
        <v>193</v>
      </c>
      <c r="P10" s="129" t="s">
        <v>194</v>
      </c>
      <c r="Q10" s="109" t="s">
        <v>195</v>
      </c>
    </row>
    <row r="11" spans="1:17" ht="37.5">
      <c r="A11" s="153" t="s">
        <v>196</v>
      </c>
      <c r="B11" s="46" t="s">
        <v>197</v>
      </c>
      <c r="C11" s="46" t="s">
        <v>31</v>
      </c>
      <c r="D11" s="46" t="s">
        <v>21</v>
      </c>
      <c r="E11" s="46" t="s">
        <v>198</v>
      </c>
      <c r="F11" s="46" t="s">
        <v>199</v>
      </c>
      <c r="G11" s="46" t="s">
        <v>200</v>
      </c>
      <c r="H11" s="53" t="s">
        <v>185</v>
      </c>
      <c r="I11" s="53" t="s">
        <v>201</v>
      </c>
      <c r="J11" s="43">
        <v>45383</v>
      </c>
      <c r="K11" s="44">
        <v>45473</v>
      </c>
      <c r="L11" s="51">
        <v>28</v>
      </c>
      <c r="M11" s="51">
        <v>55</v>
      </c>
      <c r="N11" s="55">
        <f>IFERROR((L11/M11),0)</f>
        <v>0.50909090909090904</v>
      </c>
      <c r="O11" s="107" t="s">
        <v>202</v>
      </c>
      <c r="P11" s="129" t="s">
        <v>203</v>
      </c>
      <c r="Q11" s="90" t="s">
        <v>204</v>
      </c>
    </row>
    <row r="12" spans="1:17" ht="78.75">
      <c r="A12" s="153"/>
      <c r="B12" s="46" t="s">
        <v>205</v>
      </c>
      <c r="C12" s="46" t="s">
        <v>31</v>
      </c>
      <c r="D12" s="46" t="s">
        <v>21</v>
      </c>
      <c r="E12" s="46" t="s">
        <v>206</v>
      </c>
      <c r="F12" s="46" t="s">
        <v>207</v>
      </c>
      <c r="G12" s="46" t="s">
        <v>24</v>
      </c>
      <c r="H12" s="53" t="s">
        <v>185</v>
      </c>
      <c r="I12" s="53" t="s">
        <v>208</v>
      </c>
      <c r="J12" s="43">
        <v>45383</v>
      </c>
      <c r="K12" s="44">
        <v>45473</v>
      </c>
      <c r="L12" s="127">
        <v>70878918254.539993</v>
      </c>
      <c r="M12" s="127">
        <v>43373467735</v>
      </c>
      <c r="N12" s="55">
        <f>IFERROR((L12/M12),0)</f>
        <v>1.6341538261960229</v>
      </c>
      <c r="O12" s="131" t="s">
        <v>209</v>
      </c>
      <c r="P12" s="82" t="s">
        <v>210</v>
      </c>
      <c r="Q12" s="128" t="s">
        <v>211</v>
      </c>
    </row>
    <row r="13" spans="1:17" ht="60">
      <c r="A13" s="153"/>
      <c r="B13" s="46" t="s">
        <v>212</v>
      </c>
      <c r="C13" s="46" t="s">
        <v>31</v>
      </c>
      <c r="D13" s="46" t="s">
        <v>21</v>
      </c>
      <c r="E13" s="46" t="s">
        <v>213</v>
      </c>
      <c r="F13" s="46" t="s">
        <v>214</v>
      </c>
      <c r="G13" s="46" t="s">
        <v>24</v>
      </c>
      <c r="H13" s="53" t="s">
        <v>185</v>
      </c>
      <c r="I13" s="53" t="s">
        <v>215</v>
      </c>
      <c r="J13" s="43">
        <v>45383</v>
      </c>
      <c r="K13" s="44">
        <v>45473</v>
      </c>
      <c r="L13" s="67">
        <v>6</v>
      </c>
      <c r="M13" s="67">
        <v>6</v>
      </c>
      <c r="N13" s="55">
        <f>IFERROR((L13/M13),0)</f>
        <v>1</v>
      </c>
      <c r="O13" s="130" t="s">
        <v>216</v>
      </c>
      <c r="P13" s="82" t="s">
        <v>210</v>
      </c>
      <c r="Q13" s="74" t="s">
        <v>217</v>
      </c>
    </row>
    <row r="14" spans="1:17">
      <c r="M14" s="22"/>
      <c r="N14" s="22">
        <f>SUM(N5:N13)</f>
        <v>7.3508758512251298</v>
      </c>
    </row>
    <row r="15" spans="1:17">
      <c r="N15" s="152">
        <f>N14/9</f>
        <v>0.81676398346945889</v>
      </c>
    </row>
    <row r="17" spans="14:14">
      <c r="N17" s="139"/>
    </row>
    <row r="18" spans="14:14">
      <c r="N18" s="140"/>
    </row>
    <row r="19" spans="14:14">
      <c r="N19" s="140"/>
    </row>
    <row r="20" spans="14:14">
      <c r="N20" s="140"/>
    </row>
    <row r="21" spans="14:14">
      <c r="N21" s="55"/>
    </row>
    <row r="22" spans="14:14">
      <c r="N22" s="55"/>
    </row>
    <row r="23" spans="14:14">
      <c r="N23" s="55"/>
    </row>
    <row r="24" spans="14:14">
      <c r="N24" s="55"/>
    </row>
    <row r="25" spans="14:14">
      <c r="N25" s="55"/>
    </row>
    <row r="26" spans="14:14">
      <c r="N26" s="22">
        <f>SUM(N21:N25)/9</f>
        <v>0</v>
      </c>
    </row>
  </sheetData>
  <mergeCells count="5">
    <mergeCell ref="E1:F1"/>
    <mergeCell ref="A11:A13"/>
    <mergeCell ref="A9:A10"/>
    <mergeCell ref="A5:A8"/>
    <mergeCell ref="B3:Q3"/>
  </mergeCells>
  <phoneticPr fontId="6" type="noConversion"/>
  <hyperlinks>
    <hyperlink ref="Q5" r:id="rId1" display="https://canaltrece.sharepoint.com/:x:/s/SeguimientoaPlanesyProyectos/EefakRs8Hf1FidgjmgrEKRYBbiN8ShRwyvBMSlAXG_t-PQ?e=PeNkgw" xr:uid="{629B47A6-00D9-4409-8D66-F1E2058D499F}"/>
    <hyperlink ref="Q6" r:id="rId2" display="https://canaltrece.sharepoint.com/:x:/s/SeguimientoaPlanesyProyectos/EaYiQ7j5wq1PgLnSbn_747YB5qBHHbYiIuA6IEBCYMzsGQ?e=71A2fZ" xr:uid="{F777F9FC-FAC5-42B6-8AF2-CF71719CFD72}"/>
    <hyperlink ref="Q7" r:id="rId3" display="https://canaltrece.sharepoint.com/:x:/s/SeguimientoaPlanesyProyectos/ERqAeBbirwpMj4-vjM4hel4BhIlNaGxJvZqgCTVViLfJMg?e=EJTNWK" xr:uid="{C67EC565-A71F-4996-AB0E-1F113E30B346}"/>
    <hyperlink ref="Q8" r:id="rId4" display="https://canaltrece.sharepoint.com/:x:/s/SeguimientoaPlanesyProyectos/ETannuyvKLpBj-2zNsvA1bwBibcRa8KPPxC-JeSZV7ealQ?e=kQwClV" xr:uid="{E963788F-935F-44A8-9046-66C3BAA94737}"/>
    <hyperlink ref="Q9" r:id="rId5" display="https://canaltrece.sharepoint.com/:x:/s/SeguimientoaPlanesyProyectos/ETF0UEePP69JouREt8FHoWEBjG4GKJ8-VhXWmVNjRqoGew?e=lEp4En" xr:uid="{5B260CB3-670D-4600-90B3-E5F8F894A981}"/>
    <hyperlink ref="Q10" r:id="rId6" display="https://canaltrece.sharepoint.com/:x:/s/SeguimientoaPlanesyProyectos/EfgVzb6ij4FJq2TWQBP7C2UBAFz-8nUcnVrfvPlxQTBrbw?e=YfILFh" xr:uid="{E858C30E-F181-483A-AF94-DDF866A8CE53}"/>
    <hyperlink ref="Q11" r:id="rId7" display="https://canaltrece.sharepoint.com/:x:/s/SeguimientoaPlanesyProyectos/ERz6KD19NwFOnUUCYwfw2LEB2Ln2oya0IfsEu3bp3BgMUg?e=n8gLPn" xr:uid="{EBA4EEF2-EAAC-4983-A4C0-F98C2E4406EE}"/>
    <hyperlink ref="Q12" r:id="rId8" display="https://canaltrece.sharepoint.com/:x:/s/SeguimientoaPlanesyProyectos/ETAKW5iiVzNJsgAtIfgEVRMBY4gzLmq-QP1Xc1tvKDV4Wg?e=w0gewj" xr:uid="{8680A582-A06E-4092-BCCB-BEA14CBE5D2D}"/>
    <hyperlink ref="Q13" r:id="rId9" display="https://canaltrece.sharepoint.com/:x:/s/SeguimientoaPlanesyProyectos/EQ1LqJjBSQxIpwjUB4l9OrIBIpBx6fwEhzdj7VRvDctcMQ?e=aTij10" xr:uid="{D7906CC6-981A-4774-A24F-36D820383EF9}"/>
    <hyperlink ref="P12" r:id="rId10" xr:uid="{CB5905D5-0AE3-4980-A4BD-596A1A9AA859}"/>
    <hyperlink ref="P13" r:id="rId11" xr:uid="{BBC61686-B916-4389-8AA8-5A9336F244DD}"/>
    <hyperlink ref="P5" r:id="rId12" xr:uid="{743774E2-BA29-4C6F-A9C9-2BD2F4930762}"/>
    <hyperlink ref="P6" r:id="rId13" xr:uid="{B0746984-13E0-45C2-8239-9944AF2D56BB}"/>
    <hyperlink ref="P7" r:id="rId14" xr:uid="{0EC4FC52-C6AA-4AD0-B3C1-592C657539FE}"/>
    <hyperlink ref="P8" r:id="rId15" xr:uid="{B7775656-4C92-4BF3-8DA5-A03020C55F97}"/>
  </hyperlinks>
  <pageMargins left="0.7" right="0.7" top="0.75" bottom="0.75" header="0.3" footer="0.3"/>
  <pageSetup scale="19" orientation="portrait" r:id="rId16"/>
  <drawing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00B050"/>
  </sheetPr>
  <dimension ref="A1:R21"/>
  <sheetViews>
    <sheetView topLeftCell="J1" zoomScale="80" zoomScaleNormal="80" zoomScaleSheetLayoutView="80" workbookViewId="0">
      <pane ySplit="2" topLeftCell="H13" activePane="bottomLeft" state="frozen"/>
      <selection pane="bottomLeft" activeCell="M14" sqref="M14"/>
      <selection activeCell="J1" sqref="J1"/>
    </sheetView>
  </sheetViews>
  <sheetFormatPr defaultColWidth="11.42578125" defaultRowHeight="15"/>
  <cols>
    <col min="1" max="1" width="20.140625" style="5" customWidth="1"/>
    <col min="2" max="2" width="26.42578125" bestFit="1" customWidth="1"/>
    <col min="3" max="3" width="25.7109375" style="4" customWidth="1"/>
    <col min="4" max="4" width="10.140625" style="4" bestFit="1" customWidth="1"/>
    <col min="5" max="5" width="29.28515625" bestFit="1" customWidth="1"/>
    <col min="6" max="8" width="27.42578125" customWidth="1"/>
    <col min="9" max="9" width="28.140625" customWidth="1"/>
    <col min="10" max="10" width="13.42578125" customWidth="1"/>
    <col min="11" max="11" width="13.28515625" customWidth="1"/>
    <col min="12" max="12" width="14.28515625" customWidth="1"/>
    <col min="13" max="13" width="15.42578125" customWidth="1"/>
    <col min="14" max="14" width="12.5703125" style="22" bestFit="1" customWidth="1"/>
    <col min="15" max="15" width="76.28515625" style="2" customWidth="1"/>
    <col min="16" max="16" width="67.42578125" style="2" customWidth="1"/>
    <col min="17" max="17" width="28" customWidth="1"/>
  </cols>
  <sheetData>
    <row r="1" spans="1:18" ht="36" customHeight="1">
      <c r="A1" s="9"/>
      <c r="B1" s="165" t="s">
        <v>0</v>
      </c>
      <c r="C1" s="166"/>
      <c r="D1" s="166"/>
      <c r="E1" s="166"/>
      <c r="F1" s="166"/>
      <c r="G1" s="166"/>
      <c r="H1" s="166"/>
      <c r="I1" s="166"/>
      <c r="J1" s="166"/>
      <c r="K1" s="166"/>
      <c r="L1" s="166"/>
      <c r="M1" s="166"/>
      <c r="N1" s="166"/>
      <c r="O1" s="166"/>
      <c r="P1" s="166"/>
      <c r="Q1" s="166"/>
    </row>
    <row r="2" spans="1:18" ht="55.5" customHeight="1">
      <c r="A2" s="26" t="s">
        <v>1</v>
      </c>
      <c r="B2" s="27" t="s">
        <v>2</v>
      </c>
      <c r="C2" s="28" t="s">
        <v>3</v>
      </c>
      <c r="D2" s="28" t="s">
        <v>4</v>
      </c>
      <c r="E2" s="29" t="s">
        <v>5</v>
      </c>
      <c r="F2" s="29" t="s">
        <v>6</v>
      </c>
      <c r="G2" s="29" t="s">
        <v>7</v>
      </c>
      <c r="H2" s="29" t="s">
        <v>148</v>
      </c>
      <c r="I2" s="29" t="s">
        <v>9</v>
      </c>
      <c r="J2" s="38" t="s">
        <v>10</v>
      </c>
      <c r="K2" s="38" t="s">
        <v>11</v>
      </c>
      <c r="L2" s="39" t="s">
        <v>12</v>
      </c>
      <c r="M2" s="39" t="s">
        <v>13</v>
      </c>
      <c r="N2" s="40" t="s">
        <v>149</v>
      </c>
      <c r="O2" s="77" t="s">
        <v>15</v>
      </c>
      <c r="P2" s="77" t="s">
        <v>16</v>
      </c>
      <c r="Q2" s="77" t="s">
        <v>17</v>
      </c>
    </row>
    <row r="3" spans="1:18" s="24" customFormat="1" ht="55.5" customHeight="1">
      <c r="A3" s="156" t="s">
        <v>218</v>
      </c>
      <c r="B3" s="41" t="s">
        <v>219</v>
      </c>
      <c r="C3" s="41" t="s">
        <v>167</v>
      </c>
      <c r="D3" s="41" t="s">
        <v>21</v>
      </c>
      <c r="E3" s="41" t="s">
        <v>220</v>
      </c>
      <c r="F3" s="41" t="s">
        <v>221</v>
      </c>
      <c r="G3" s="41" t="s">
        <v>24</v>
      </c>
      <c r="H3" s="41" t="s">
        <v>222</v>
      </c>
      <c r="I3" s="41" t="s">
        <v>223</v>
      </c>
      <c r="J3" s="43">
        <v>45383</v>
      </c>
      <c r="K3" s="44">
        <v>45473</v>
      </c>
      <c r="L3" s="45">
        <v>0.85</v>
      </c>
      <c r="M3" s="45">
        <v>0.85</v>
      </c>
      <c r="N3" s="134">
        <v>1</v>
      </c>
      <c r="O3" s="110" t="s">
        <v>224</v>
      </c>
      <c r="P3" s="111" t="s">
        <v>225</v>
      </c>
      <c r="Q3" s="112" t="s">
        <v>226</v>
      </c>
      <c r="R3" s="122"/>
    </row>
    <row r="4" spans="1:18" s="24" customFormat="1" ht="67.5">
      <c r="A4" s="153"/>
      <c r="B4" s="46" t="s">
        <v>219</v>
      </c>
      <c r="C4" s="46" t="s">
        <v>31</v>
      </c>
      <c r="D4" s="46" t="s">
        <v>21</v>
      </c>
      <c r="E4" s="46" t="s">
        <v>227</v>
      </c>
      <c r="F4" s="46" t="s">
        <v>228</v>
      </c>
      <c r="G4" s="46" t="s">
        <v>24</v>
      </c>
      <c r="H4" s="41" t="s">
        <v>222</v>
      </c>
      <c r="I4" s="46" t="s">
        <v>229</v>
      </c>
      <c r="J4" s="43">
        <v>45383</v>
      </c>
      <c r="K4" s="44">
        <v>45473</v>
      </c>
      <c r="L4" s="48">
        <v>0</v>
      </c>
      <c r="M4" s="48">
        <v>0</v>
      </c>
      <c r="N4" s="134">
        <v>0</v>
      </c>
      <c r="O4" s="110" t="s">
        <v>230</v>
      </c>
      <c r="P4" s="113"/>
      <c r="Q4" s="112" t="s">
        <v>231</v>
      </c>
      <c r="R4" s="122"/>
    </row>
    <row r="5" spans="1:18" s="24" customFormat="1" ht="111.75" customHeight="1">
      <c r="A5" s="153" t="s">
        <v>232</v>
      </c>
      <c r="B5" s="46" t="s">
        <v>233</v>
      </c>
      <c r="C5" s="46" t="s">
        <v>31</v>
      </c>
      <c r="D5" s="46" t="s">
        <v>21</v>
      </c>
      <c r="E5" s="46" t="s">
        <v>234</v>
      </c>
      <c r="F5" s="46" t="s">
        <v>235</v>
      </c>
      <c r="G5" s="46" t="s">
        <v>24</v>
      </c>
      <c r="H5" s="41" t="s">
        <v>222</v>
      </c>
      <c r="I5" s="46" t="s">
        <v>236</v>
      </c>
      <c r="J5" s="43">
        <v>45383</v>
      </c>
      <c r="K5" s="44">
        <v>45473</v>
      </c>
      <c r="L5" s="51">
        <v>1</v>
      </c>
      <c r="M5" s="51">
        <v>1</v>
      </c>
      <c r="N5" s="134">
        <v>1</v>
      </c>
      <c r="O5" s="110" t="s">
        <v>237</v>
      </c>
      <c r="P5" s="82" t="s">
        <v>238</v>
      </c>
      <c r="Q5" s="82" t="s">
        <v>239</v>
      </c>
      <c r="R5" s="122"/>
    </row>
    <row r="6" spans="1:18" s="24" customFormat="1" ht="67.5">
      <c r="A6" s="153"/>
      <c r="B6" s="46" t="s">
        <v>240</v>
      </c>
      <c r="C6" s="46" t="s">
        <v>31</v>
      </c>
      <c r="D6" s="46" t="s">
        <v>21</v>
      </c>
      <c r="E6" s="46" t="s">
        <v>241</v>
      </c>
      <c r="F6" s="46" t="s">
        <v>242</v>
      </c>
      <c r="G6" s="46" t="s">
        <v>80</v>
      </c>
      <c r="H6" s="46" t="s">
        <v>243</v>
      </c>
      <c r="I6" s="46" t="s">
        <v>244</v>
      </c>
      <c r="J6" s="43">
        <v>45383</v>
      </c>
      <c r="K6" s="44">
        <v>45473</v>
      </c>
      <c r="L6" s="51">
        <v>72</v>
      </c>
      <c r="M6" s="51">
        <v>40</v>
      </c>
      <c r="N6" s="134">
        <v>0.55500000000000005</v>
      </c>
      <c r="O6" s="100" t="s">
        <v>245</v>
      </c>
      <c r="P6" s="117" t="s">
        <v>246</v>
      </c>
      <c r="Q6" s="114" t="s">
        <v>247</v>
      </c>
      <c r="R6" s="122"/>
    </row>
    <row r="7" spans="1:18" s="24" customFormat="1" ht="111.75" customHeight="1">
      <c r="A7" s="153" t="s">
        <v>248</v>
      </c>
      <c r="B7" s="153" t="s">
        <v>249</v>
      </c>
      <c r="C7" s="46" t="s">
        <v>31</v>
      </c>
      <c r="D7" s="46" t="s">
        <v>21</v>
      </c>
      <c r="E7" s="46" t="s">
        <v>250</v>
      </c>
      <c r="F7" s="46" t="s">
        <v>251</v>
      </c>
      <c r="G7" s="46" t="s">
        <v>80</v>
      </c>
      <c r="H7" s="46" t="s">
        <v>252</v>
      </c>
      <c r="I7" s="46" t="s">
        <v>253</v>
      </c>
      <c r="J7" s="43">
        <v>45383</v>
      </c>
      <c r="K7" s="44">
        <v>45473</v>
      </c>
      <c r="L7" s="51">
        <v>8</v>
      </c>
      <c r="M7" s="51">
        <v>8</v>
      </c>
      <c r="N7" s="134">
        <v>1</v>
      </c>
      <c r="O7" s="126" t="s">
        <v>254</v>
      </c>
      <c r="P7" s="115" t="s">
        <v>255</v>
      </c>
      <c r="Q7" s="82" t="s">
        <v>256</v>
      </c>
      <c r="R7" s="122"/>
    </row>
    <row r="8" spans="1:18" s="24" customFormat="1" ht="67.5">
      <c r="A8" s="153"/>
      <c r="B8" s="153"/>
      <c r="C8" s="46" t="s">
        <v>31</v>
      </c>
      <c r="D8" s="46" t="s">
        <v>21</v>
      </c>
      <c r="E8" s="46" t="s">
        <v>257</v>
      </c>
      <c r="F8" s="46" t="s">
        <v>258</v>
      </c>
      <c r="G8" s="46" t="s">
        <v>34</v>
      </c>
      <c r="H8" s="46" t="s">
        <v>252</v>
      </c>
      <c r="I8" s="46" t="s">
        <v>259</v>
      </c>
      <c r="J8" s="43">
        <v>45383</v>
      </c>
      <c r="K8" s="44">
        <v>45473</v>
      </c>
      <c r="L8" s="51">
        <v>4</v>
      </c>
      <c r="M8" s="51">
        <v>6</v>
      </c>
      <c r="N8" s="134">
        <v>1</v>
      </c>
      <c r="O8" s="116" t="s">
        <v>260</v>
      </c>
      <c r="P8" s="117" t="s">
        <v>261</v>
      </c>
      <c r="Q8" s="118" t="s">
        <v>262</v>
      </c>
      <c r="R8" s="122"/>
    </row>
    <row r="9" spans="1:18" s="24" customFormat="1" ht="78.75">
      <c r="A9" s="153"/>
      <c r="B9" s="153"/>
      <c r="C9" s="46" t="s">
        <v>31</v>
      </c>
      <c r="D9" s="46" t="s">
        <v>21</v>
      </c>
      <c r="E9" s="46" t="s">
        <v>263</v>
      </c>
      <c r="F9" s="46" t="s">
        <v>264</v>
      </c>
      <c r="G9" s="46" t="s">
        <v>34</v>
      </c>
      <c r="H9" s="46" t="s">
        <v>252</v>
      </c>
      <c r="I9" s="46" t="s">
        <v>265</v>
      </c>
      <c r="J9" s="43">
        <v>45383</v>
      </c>
      <c r="K9" s="44">
        <v>45473</v>
      </c>
      <c r="L9" s="51">
        <v>7</v>
      </c>
      <c r="M9" s="51">
        <v>7</v>
      </c>
      <c r="N9" s="134">
        <v>1</v>
      </c>
      <c r="O9" s="116" t="s">
        <v>266</v>
      </c>
      <c r="P9" s="82" t="s">
        <v>267</v>
      </c>
      <c r="Q9" s="118" t="s">
        <v>268</v>
      </c>
      <c r="R9" s="122"/>
    </row>
    <row r="10" spans="1:18" s="24" customFormat="1" ht="45.75">
      <c r="A10" s="153" t="s">
        <v>269</v>
      </c>
      <c r="B10" s="46" t="s">
        <v>270</v>
      </c>
      <c r="C10" s="46" t="s">
        <v>31</v>
      </c>
      <c r="D10" s="46" t="s">
        <v>21</v>
      </c>
      <c r="E10" s="46" t="s">
        <v>271</v>
      </c>
      <c r="F10" s="46" t="s">
        <v>272</v>
      </c>
      <c r="G10" s="46" t="s">
        <v>80</v>
      </c>
      <c r="H10" s="46" t="s">
        <v>273</v>
      </c>
      <c r="I10" s="46" t="s">
        <v>274</v>
      </c>
      <c r="J10" s="43">
        <v>45383</v>
      </c>
      <c r="K10" s="44">
        <v>45473</v>
      </c>
      <c r="L10" s="51">
        <v>19</v>
      </c>
      <c r="M10" s="51">
        <v>19</v>
      </c>
      <c r="N10" s="134">
        <v>1</v>
      </c>
      <c r="O10" s="100"/>
      <c r="P10" s="132" t="s">
        <v>275</v>
      </c>
      <c r="Q10" s="118" t="s">
        <v>276</v>
      </c>
      <c r="R10" s="122"/>
    </row>
    <row r="11" spans="1:18" s="24" customFormat="1" ht="45.75">
      <c r="A11" s="153"/>
      <c r="B11" s="46" t="s">
        <v>270</v>
      </c>
      <c r="C11" s="46" t="s">
        <v>31</v>
      </c>
      <c r="D11" s="46" t="s">
        <v>21</v>
      </c>
      <c r="E11" s="46" t="s">
        <v>277</v>
      </c>
      <c r="F11" s="46" t="s">
        <v>278</v>
      </c>
      <c r="G11" s="46" t="s">
        <v>80</v>
      </c>
      <c r="H11" s="46" t="s">
        <v>273</v>
      </c>
      <c r="I11" s="68" t="s">
        <v>279</v>
      </c>
      <c r="J11" s="43">
        <v>45383</v>
      </c>
      <c r="K11" s="44">
        <v>45473</v>
      </c>
      <c r="L11" s="69">
        <v>112</v>
      </c>
      <c r="M11" s="51">
        <v>112</v>
      </c>
      <c r="N11" s="134">
        <v>1</v>
      </c>
      <c r="O11" s="100"/>
      <c r="P11" s="132" t="s">
        <v>275</v>
      </c>
      <c r="Q11" s="118" t="s">
        <v>280</v>
      </c>
      <c r="R11" s="122"/>
    </row>
    <row r="12" spans="1:18" s="24" customFormat="1" ht="63" customHeight="1">
      <c r="A12" s="153" t="s">
        <v>281</v>
      </c>
      <c r="B12" s="153" t="s">
        <v>282</v>
      </c>
      <c r="C12" s="46" t="s">
        <v>31</v>
      </c>
      <c r="D12" s="46" t="s">
        <v>21</v>
      </c>
      <c r="E12" s="46" t="s">
        <v>283</v>
      </c>
      <c r="F12" s="46" t="s">
        <v>284</v>
      </c>
      <c r="G12" s="46" t="s">
        <v>24</v>
      </c>
      <c r="H12" s="46" t="s">
        <v>222</v>
      </c>
      <c r="I12" s="46" t="s">
        <v>285</v>
      </c>
      <c r="J12" s="43">
        <v>45383</v>
      </c>
      <c r="K12" s="44">
        <v>45473</v>
      </c>
      <c r="L12" s="49">
        <v>0</v>
      </c>
      <c r="M12" s="49">
        <v>0</v>
      </c>
      <c r="N12" s="134">
        <v>0</v>
      </c>
      <c r="O12" s="100" t="s">
        <v>286</v>
      </c>
      <c r="P12" s="106"/>
      <c r="Q12" s="118" t="s">
        <v>287</v>
      </c>
      <c r="R12" s="122"/>
    </row>
    <row r="13" spans="1:18" s="24" customFormat="1" ht="77.25" customHeight="1">
      <c r="A13" s="153"/>
      <c r="B13" s="153"/>
      <c r="C13" s="46" t="s">
        <v>31</v>
      </c>
      <c r="D13" s="46" t="s">
        <v>21</v>
      </c>
      <c r="E13" s="46" t="s">
        <v>288</v>
      </c>
      <c r="F13" s="46" t="s">
        <v>289</v>
      </c>
      <c r="G13" s="46" t="s">
        <v>80</v>
      </c>
      <c r="H13" s="46" t="s">
        <v>273</v>
      </c>
      <c r="I13" s="46" t="s">
        <v>290</v>
      </c>
      <c r="J13" s="43">
        <v>45383</v>
      </c>
      <c r="K13" s="44">
        <v>45473</v>
      </c>
      <c r="L13" s="69">
        <v>20</v>
      </c>
      <c r="M13" s="70">
        <v>20</v>
      </c>
      <c r="N13" s="134">
        <v>1</v>
      </c>
      <c r="O13" s="100"/>
      <c r="P13" s="132" t="s">
        <v>275</v>
      </c>
      <c r="Q13" s="118" t="s">
        <v>291</v>
      </c>
      <c r="R13" s="122"/>
    </row>
    <row r="14" spans="1:18" s="24" customFormat="1" ht="126.75" customHeight="1">
      <c r="A14" s="153"/>
      <c r="B14" s="153"/>
      <c r="C14" s="46" t="s">
        <v>31</v>
      </c>
      <c r="D14" s="46" t="s">
        <v>21</v>
      </c>
      <c r="E14" s="46" t="s">
        <v>292</v>
      </c>
      <c r="F14" s="46" t="s">
        <v>293</v>
      </c>
      <c r="G14" s="46" t="s">
        <v>80</v>
      </c>
      <c r="H14" s="46" t="s">
        <v>294</v>
      </c>
      <c r="I14" s="46" t="s">
        <v>295</v>
      </c>
      <c r="J14" s="43">
        <v>45383</v>
      </c>
      <c r="K14" s="44">
        <v>45473</v>
      </c>
      <c r="L14" s="70">
        <v>82</v>
      </c>
      <c r="M14" s="70">
        <v>88</v>
      </c>
      <c r="N14" s="134">
        <f>L14/M14</f>
        <v>0.93181818181818177</v>
      </c>
      <c r="O14" s="119" t="s">
        <v>296</v>
      </c>
      <c r="P14" s="125" t="s">
        <v>297</v>
      </c>
      <c r="Q14" s="123" t="s">
        <v>298</v>
      </c>
      <c r="R14" s="122"/>
    </row>
    <row r="15" spans="1:18" s="24" customFormat="1" ht="45.75">
      <c r="A15" s="46" t="s">
        <v>299</v>
      </c>
      <c r="B15" s="46" t="s">
        <v>300</v>
      </c>
      <c r="C15" s="46" t="s">
        <v>31</v>
      </c>
      <c r="D15" s="46" t="s">
        <v>21</v>
      </c>
      <c r="E15" s="46" t="s">
        <v>301</v>
      </c>
      <c r="F15" s="46" t="s">
        <v>302</v>
      </c>
      <c r="G15" s="46" t="s">
        <v>24</v>
      </c>
      <c r="H15" s="46" t="s">
        <v>222</v>
      </c>
      <c r="I15" s="46" t="s">
        <v>303</v>
      </c>
      <c r="J15" s="43">
        <v>45383</v>
      </c>
      <c r="K15" s="44">
        <v>45473</v>
      </c>
      <c r="L15" s="51">
        <v>0</v>
      </c>
      <c r="M15" s="49">
        <v>0.75</v>
      </c>
      <c r="N15" s="134">
        <f t="shared" ref="N15:N19" si="0">L15/M15*100</f>
        <v>0</v>
      </c>
      <c r="O15" s="119" t="s">
        <v>304</v>
      </c>
      <c r="P15" s="111"/>
      <c r="Q15" s="82" t="s">
        <v>305</v>
      </c>
      <c r="R15" s="122"/>
    </row>
    <row r="16" spans="1:18" s="24" customFormat="1" ht="51.75" customHeight="1">
      <c r="A16" s="46" t="s">
        <v>306</v>
      </c>
      <c r="B16" s="46" t="s">
        <v>307</v>
      </c>
      <c r="C16" s="46" t="s">
        <v>31</v>
      </c>
      <c r="D16" s="46" t="s">
        <v>21</v>
      </c>
      <c r="E16" s="46" t="s">
        <v>308</v>
      </c>
      <c r="F16" s="46" t="s">
        <v>309</v>
      </c>
      <c r="G16" s="46" t="s">
        <v>80</v>
      </c>
      <c r="H16" s="46" t="s">
        <v>126</v>
      </c>
      <c r="I16" s="46" t="s">
        <v>310</v>
      </c>
      <c r="J16" s="43">
        <v>45383</v>
      </c>
      <c r="K16" s="44">
        <v>45473</v>
      </c>
      <c r="L16" s="62">
        <v>3638</v>
      </c>
      <c r="M16" s="62">
        <v>4000</v>
      </c>
      <c r="N16" s="134">
        <v>0.9</v>
      </c>
      <c r="O16" s="120" t="s">
        <v>311</v>
      </c>
      <c r="P16" s="91" t="s">
        <v>312</v>
      </c>
      <c r="Q16" s="121" t="s">
        <v>313</v>
      </c>
      <c r="R16" s="122"/>
    </row>
    <row r="17" spans="1:18" s="24" customFormat="1" ht="56.25">
      <c r="A17" s="46" t="s">
        <v>314</v>
      </c>
      <c r="B17" s="46" t="s">
        <v>315</v>
      </c>
      <c r="C17" s="46" t="s">
        <v>31</v>
      </c>
      <c r="D17" s="46" t="s">
        <v>21</v>
      </c>
      <c r="E17" s="46" t="s">
        <v>316</v>
      </c>
      <c r="F17" s="46" t="s">
        <v>317</v>
      </c>
      <c r="G17" s="46" t="s">
        <v>80</v>
      </c>
      <c r="H17" s="46" t="s">
        <v>294</v>
      </c>
      <c r="I17" s="46" t="s">
        <v>318</v>
      </c>
      <c r="J17" s="43">
        <v>45383</v>
      </c>
      <c r="K17" s="44">
        <v>45473</v>
      </c>
      <c r="L17" s="54">
        <v>1</v>
      </c>
      <c r="M17" s="137">
        <v>1</v>
      </c>
      <c r="N17" s="134">
        <v>1</v>
      </c>
      <c r="O17" s="119" t="s">
        <v>319</v>
      </c>
      <c r="P17" s="117" t="s">
        <v>320</v>
      </c>
      <c r="Q17" s="118" t="s">
        <v>321</v>
      </c>
      <c r="R17" s="122"/>
    </row>
    <row r="18" spans="1:18" s="24" customFormat="1" ht="75.75">
      <c r="A18" s="46" t="s">
        <v>322</v>
      </c>
      <c r="B18" s="46" t="s">
        <v>323</v>
      </c>
      <c r="C18" s="46" t="s">
        <v>31</v>
      </c>
      <c r="D18" s="46" t="s">
        <v>21</v>
      </c>
      <c r="E18" s="46" t="s">
        <v>324</v>
      </c>
      <c r="F18" s="46" t="s">
        <v>325</v>
      </c>
      <c r="G18" s="46" t="s">
        <v>80</v>
      </c>
      <c r="H18" s="46" t="s">
        <v>294</v>
      </c>
      <c r="I18" s="46" t="s">
        <v>326</v>
      </c>
      <c r="J18" s="43">
        <v>45383</v>
      </c>
      <c r="K18" s="44">
        <v>45473</v>
      </c>
      <c r="L18" s="54">
        <v>6</v>
      </c>
      <c r="M18" s="54">
        <v>6</v>
      </c>
      <c r="N18" s="134">
        <v>1</v>
      </c>
      <c r="O18" s="119" t="s">
        <v>327</v>
      </c>
      <c r="P18" s="117" t="s">
        <v>328</v>
      </c>
      <c r="Q18" s="118" t="s">
        <v>329</v>
      </c>
      <c r="R18" s="122"/>
    </row>
    <row r="19" spans="1:18" s="24" customFormat="1" ht="78.75">
      <c r="A19" s="46" t="s">
        <v>330</v>
      </c>
      <c r="B19" s="46" t="s">
        <v>331</v>
      </c>
      <c r="C19" s="46" t="s">
        <v>31</v>
      </c>
      <c r="D19" s="46" t="s">
        <v>21</v>
      </c>
      <c r="E19" s="46" t="s">
        <v>332</v>
      </c>
      <c r="F19" s="46" t="s">
        <v>333</v>
      </c>
      <c r="G19" s="46" t="s">
        <v>24</v>
      </c>
      <c r="H19" s="88" t="s">
        <v>222</v>
      </c>
      <c r="I19" s="88" t="s">
        <v>334</v>
      </c>
      <c r="J19" s="43">
        <v>45383</v>
      </c>
      <c r="K19" s="44">
        <v>45473</v>
      </c>
      <c r="L19" s="49">
        <v>0</v>
      </c>
      <c r="M19" s="49">
        <v>0</v>
      </c>
      <c r="N19" s="134">
        <v>1</v>
      </c>
      <c r="O19" s="110" t="s">
        <v>335</v>
      </c>
      <c r="P19" s="112" t="s">
        <v>336</v>
      </c>
      <c r="Q19" s="118" t="s">
        <v>337</v>
      </c>
      <c r="R19" s="122"/>
    </row>
    <row r="20" spans="1:18" ht="77.25" customHeight="1">
      <c r="J20" s="43"/>
      <c r="K20" s="44"/>
      <c r="N20" s="22">
        <f>AVERAGE(N3:N19)</f>
        <v>0.78745989304812836</v>
      </c>
    </row>
    <row r="21" spans="1:18">
      <c r="H21" s="34"/>
      <c r="I21" s="35"/>
      <c r="J21" s="36"/>
      <c r="K21" s="37"/>
    </row>
  </sheetData>
  <autoFilter ref="A2:Q20" xr:uid="{00000000-0001-0000-0400-000000000000}"/>
  <mergeCells count="8">
    <mergeCell ref="A5:A6"/>
    <mergeCell ref="A3:A4"/>
    <mergeCell ref="B1:Q1"/>
    <mergeCell ref="B7:B9"/>
    <mergeCell ref="B12:B14"/>
    <mergeCell ref="A12:A14"/>
    <mergeCell ref="A10:A11"/>
    <mergeCell ref="A7:A9"/>
  </mergeCells>
  <phoneticPr fontId="6" type="noConversion"/>
  <conditionalFormatting sqref="L13 L15:M16 L19:M19 O19">
    <cfRule type="expression" dxfId="21" priority="2553">
      <formula>AND(#REF!&gt;=$L13,#REF!&lt;&gt;0%)</formula>
    </cfRule>
    <cfRule type="expression" dxfId="20" priority="2554">
      <formula>#REF!&lt;$L13</formula>
    </cfRule>
  </conditionalFormatting>
  <conditionalFormatting sqref="L13 L15:M16 L19:M19">
    <cfRule type="expression" dxfId="19" priority="114">
      <formula>#REF!=1</formula>
    </cfRule>
  </conditionalFormatting>
  <conditionalFormatting sqref="L4:M12">
    <cfRule type="expression" dxfId="18" priority="20">
      <formula>AND(#REF!&gt;=$L4,#REF!&lt;&gt;0%)</formula>
    </cfRule>
    <cfRule type="expression" dxfId="17" priority="21">
      <formula>#REF!&lt;$L4</formula>
    </cfRule>
    <cfRule type="expression" dxfId="16" priority="19">
      <formula>#REF!=1</formula>
    </cfRule>
  </conditionalFormatting>
  <conditionalFormatting sqref="L3:P3 O4:P4 N4:N19 O5">
    <cfRule type="expression" dxfId="15" priority="59">
      <formula>#REF!&lt;$L3</formula>
    </cfRule>
    <cfRule type="expression" dxfId="14" priority="58">
      <formula>AND(#REF!&gt;=$L3,#REF!&lt;&gt;0%)</formula>
    </cfRule>
    <cfRule type="expression" dxfId="13" priority="57">
      <formula>#REF!=1</formula>
    </cfRule>
  </conditionalFormatting>
  <conditionalFormatting sqref="O8:O9">
    <cfRule type="expression" dxfId="12" priority="4">
      <formula>#REF!=1</formula>
    </cfRule>
    <cfRule type="expression" dxfId="11" priority="5">
      <formula>AND(#REF!&gt;=$L8,#REF!&lt;&gt;0%)</formula>
    </cfRule>
    <cfRule type="expression" dxfId="10" priority="6">
      <formula>#REF!&lt;$L8</formula>
    </cfRule>
  </conditionalFormatting>
  <conditionalFormatting sqref="O19">
    <cfRule type="expression" dxfId="9" priority="99">
      <formula>#REF!=1</formula>
    </cfRule>
  </conditionalFormatting>
  <conditionalFormatting sqref="P6:P8">
    <cfRule type="expression" dxfId="8" priority="1">
      <formula>#REF!=1</formula>
    </cfRule>
    <cfRule type="expression" dxfId="7" priority="3">
      <formula>#REF!&lt;$L6</formula>
    </cfRule>
    <cfRule type="expression" dxfId="6" priority="2">
      <formula>AND(#REF!&gt;=$L6,#REF!&lt;&gt;0%)</formula>
    </cfRule>
  </conditionalFormatting>
  <conditionalFormatting sqref="P15">
    <cfRule type="expression" dxfId="5" priority="32">
      <formula>#REF!=1</formula>
    </cfRule>
    <cfRule type="expression" dxfId="4" priority="33">
      <formula>AND(#REF!&gt;=$L15,#REF!&lt;&gt;0%)</formula>
    </cfRule>
    <cfRule type="expression" dxfId="3" priority="34">
      <formula>#REF!&lt;$L15</formula>
    </cfRule>
  </conditionalFormatting>
  <conditionalFormatting sqref="P17:P18">
    <cfRule type="expression" dxfId="2" priority="35">
      <formula>#REF!=1</formula>
    </cfRule>
    <cfRule type="expression" dxfId="1" priority="36">
      <formula>AND(#REF!&gt;=$L17,#REF!&lt;&gt;0%)</formula>
    </cfRule>
    <cfRule type="expression" dxfId="0" priority="37">
      <formula>#REF!&lt;$L17</formula>
    </cfRule>
  </conditionalFormatting>
  <hyperlinks>
    <hyperlink ref="Q8" r:id="rId1" display="https://canaltrece.sharepoint.com/:x:/s/SeguimientoaPlanesyProyectos/EaMjb7A3THZJnO7uT98WG3IBCN_TtOq7xngyvrwi8naeiw?e=XtGutt" xr:uid="{E5D81C8D-72B0-4397-BA1E-BEAAFF281B1D}"/>
    <hyperlink ref="Q9" r:id="rId2" display="https://canaltrece.sharepoint.com/:x:/s/SeguimientoaPlanesyProyectos/EdF8YNJz9zpGsx-DZShgSvkBCDEhIQ2ZSwHlzngs9mO2cw?e=g3bjIm" xr:uid="{0E178595-D580-46AC-81DE-AFB72B0F01F3}"/>
    <hyperlink ref="Q10" r:id="rId3" display="https://canaltrece.sharepoint.com/:x:/s/SeguimientoaPlanesyProyectos/EUJEHz3UfqJDi70noD4usIgBD__afQ7L_-pnWwDv0C_GFQ?e=qtopqR" xr:uid="{9D4658F5-0246-46DB-99A2-AD1545EC515B}"/>
    <hyperlink ref="Q11" r:id="rId4" display="https://canaltrece.sharepoint.com/:x:/s/SeguimientoaPlanesyProyectos/EcB7Fn_U0Q1AmDh7M_821DIB_lxKlqODeOtkoYLRkujmwQ?e=HXNThe" xr:uid="{C656F2B8-7A5E-449B-A2FE-39CD2A9C980B}"/>
    <hyperlink ref="Q12" r:id="rId5" display="https://canaltrece.sharepoint.com/:x:/s/SeguimientoaPlanesyProyectos/EWiOfaQW0EpEnK54u5xjb_kBoh2iXr_95dN_RdiIl9fIgA?e=4FqoaM" xr:uid="{A461EAA2-8975-4D64-9552-EB5F273E6672}"/>
    <hyperlink ref="Q13" r:id="rId6" display="https://canaltrece.sharepoint.com/:x:/s/SeguimientoaPlanesyProyectos/EYU-kVjopjBItbpEVMZBpAABZ_myirC91o3vWntxOopYng?e=zRTZRL" xr:uid="{70DFE733-C53C-4F0A-A23C-D43DECA85129}"/>
    <hyperlink ref="Q17" r:id="rId7" display="https://canaltrece.sharepoint.com/:x:/s/SeguimientoaPlanesyProyectos/EUTQ-6RW0BtGleaflLbr_OEBmSEo9g5H1JvlWT-VOOp4gw?e=PHd9Bu" xr:uid="{B1FB06CF-3E96-4957-A3AB-B05FA915A94E}"/>
    <hyperlink ref="Q18" r:id="rId8" display="https://canaltrece.sharepoint.com/:x:/s/SeguimientoaPlanesyProyectos/EZhsrr98sxZCuonkT9-aeRMBvNd4n-yLMovDGknP20_Z2w?e=x8ISHy" xr:uid="{DCCB920C-E18D-4B0E-AEFC-8BE2E6C6D1A1}"/>
    <hyperlink ref="Q19" r:id="rId9" display="https://canaltrece.sharepoint.com/:x:/s/SeguimientoaPlanesyProyectos/EVQbmCfC4kFPod6QYO9MCbcBCDTTOVHYMJyjguNn-n_kbg?e=Vgjdx3" xr:uid="{5C48A856-D273-4BD3-824B-5946C5DEA1F2}"/>
    <hyperlink ref="Q15" r:id="rId10" xr:uid="{F667F879-2E7A-46D4-BCBC-B7EE47C3F9D2}"/>
    <hyperlink ref="Q6" r:id="rId11" xr:uid="{968C687F-9A6E-4D48-9726-1F5716D4368C}"/>
    <hyperlink ref="Q3" r:id="rId12" xr:uid="{4F3B3F8E-80D4-43DB-AB64-AAF7523D3ACD}"/>
    <hyperlink ref="Q4" r:id="rId13" xr:uid="{7626C6A5-BFC4-46E6-9171-B4169253B3BA}"/>
    <hyperlink ref="Q5" r:id="rId14" xr:uid="{DA457958-4616-4C60-9377-D1173057A8B7}"/>
    <hyperlink ref="Q7" r:id="rId15" xr:uid="{241219F7-874D-4440-91FF-22A133CF4C11}"/>
    <hyperlink ref="P16" r:id="rId16" display="Tablas de contenido comunicaciones 2024 Indicadores.xlsx" xr:uid="{D53E6628-E27B-4886-B937-1113CC4D00E5}"/>
    <hyperlink ref="Q16" r:id="rId17" xr:uid="{C8D88949-96C7-41C7-BFFD-16B61CF94E0E}"/>
    <hyperlink ref="P19" r:id="rId18" xr:uid="{241B7C2A-FCA7-4874-A03A-F1B643B6D526}"/>
    <hyperlink ref="Q14" r:id="rId19" xr:uid="{1B902779-C5FA-4D74-9445-1AA29D3E5742}"/>
    <hyperlink ref="P14" r:id="rId20" xr:uid="{862BBD68-1D50-4B2B-8E30-E2A47EB99A66}"/>
    <hyperlink ref="P7" r:id="rId21" xr:uid="{C15B3783-6445-4704-A41F-2C628EC555C3}"/>
    <hyperlink ref="P9" r:id="rId22" xr:uid="{B0A817E1-688B-4CED-916D-4E5F151CA6DF}"/>
    <hyperlink ref="P8" r:id="rId23" xr:uid="{AC011F8C-2F02-41DF-8965-B5A51DE213F0}"/>
    <hyperlink ref="P10" r:id="rId24" xr:uid="{B29A6D27-6565-4B9F-8A3B-223FAE84EA7D}"/>
    <hyperlink ref="P11" r:id="rId25" xr:uid="{D9E9EEB1-9DB5-4253-BA8A-419CE9289DF6}"/>
    <hyperlink ref="P13" r:id="rId26" xr:uid="{4A122D48-DEDC-4B5C-AA9E-28F53DF15710}"/>
    <hyperlink ref="P18" r:id="rId27" xr:uid="{41069F81-D4DE-49DD-B5AA-4CBFE97B6D1C}"/>
    <hyperlink ref="P17" r:id="rId28" xr:uid="{9716AC6D-12FB-434E-A4EB-073C50458F5C}"/>
    <hyperlink ref="P6" r:id="rId29" xr:uid="{AF447D90-FCB7-4FB5-954A-81A75E56FBED}"/>
  </hyperlinks>
  <pageMargins left="0.7" right="0.7" top="0.75" bottom="0.75" header="0.3" footer="0.3"/>
  <pageSetup scale="22" orientation="portrait" r:id="rId30"/>
  <drawing r:id="rId3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7DBA0-1FBC-460B-BD79-3D8F9883D073}">
  <dimension ref="J5:K8"/>
  <sheetViews>
    <sheetView workbookViewId="0">
      <selection activeCell="K9" sqref="K9"/>
    </sheetView>
  </sheetViews>
  <sheetFormatPr defaultRowHeight="15"/>
  <cols>
    <col min="10" max="10" width="14.7109375" customWidth="1"/>
    <col min="11" max="11" width="19" customWidth="1"/>
  </cols>
  <sheetData>
    <row r="5" spans="10:11">
      <c r="J5" s="62" t="s">
        <v>338</v>
      </c>
    </row>
    <row r="6" spans="10:11">
      <c r="J6" s="127">
        <v>70878918254.539993</v>
      </c>
    </row>
    <row r="7" spans="10:11">
      <c r="J7" s="127">
        <v>32261456295</v>
      </c>
      <c r="K7" s="127">
        <v>43373467735</v>
      </c>
    </row>
    <row r="8" spans="10:11">
      <c r="K8" s="148">
        <f>K7*4</f>
        <v>173493870940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9" ma:contentTypeDescription="Crear nuevo documento." ma:contentTypeScope="" ma:versionID="5483fe41ef6414142132820175885aff">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9a6f772563653ae9be07450cf4345c6d"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192744d-0076-4aab-9768-c6fe25efa80f"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Fecha" ma:index="26" nillable="true" ma:displayName="Fecha" ma:format="DateTime" ma:internalName="Fech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9ee22f7-a3ef-4de5-be2c-d67b5b10921b}" ma:internalName="TaxCatchAll" ma:showField="CatchAllData" ma:web="aa01f173-6c37-436e-a05a-5a21c2953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a01f173-6c37-436e-a05a-5a21c295382e" xsi:nil="true"/>
    <lcf76f155ced4ddcb4097134ff3c332f xmlns="35cf5eb4-a60a-4cc2-a41c-0a42f00083c4">
      <Terms xmlns="http://schemas.microsoft.com/office/infopath/2007/PartnerControls"/>
    </lcf76f155ced4ddcb4097134ff3c332f>
    <SharedWithUsers xmlns="aa01f173-6c37-436e-a05a-5a21c295382e">
      <UserInfo>
        <DisplayName>Fabian David Martinez Perez</DisplayName>
        <AccountId>105</AccountId>
        <AccountType/>
      </UserInfo>
    </SharedWithUsers>
    <Fecha xmlns="35cf5eb4-a60a-4cc2-a41c-0a42f00083c4" xsi:nil="true"/>
  </documentManagement>
</p:properties>
</file>

<file path=customXml/itemProps1.xml><?xml version="1.0" encoding="utf-8"?>
<ds:datastoreItem xmlns:ds="http://schemas.openxmlformats.org/officeDocument/2006/customXml" ds:itemID="{FBE1E560-9715-45AE-A4A3-DA39CAB8F4B9}"/>
</file>

<file path=customXml/itemProps2.xml><?xml version="1.0" encoding="utf-8"?>
<ds:datastoreItem xmlns:ds="http://schemas.openxmlformats.org/officeDocument/2006/customXml" ds:itemID="{89696492-1CDC-4861-A925-68CF19B4708A}"/>
</file>

<file path=customXml/itemProps3.xml><?xml version="1.0" encoding="utf-8"?>
<ds:datastoreItem xmlns:ds="http://schemas.openxmlformats.org/officeDocument/2006/customXml" ds:itemID="{846D5842-D556-45C8-A99C-E51CBC762A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jmonje@canaltrece.com.co</dc:creator>
  <cp:keywords/>
  <dc:description/>
  <cp:lastModifiedBy/>
  <cp:revision/>
  <dcterms:created xsi:type="dcterms:W3CDTF">2020-04-22T20:14:59Z</dcterms:created>
  <dcterms:modified xsi:type="dcterms:W3CDTF">2025-08-11T21:21:36Z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y fmtid="{D5CDD505-2E9C-101B-9397-08002B2CF9AE}" pid="3" name="MediaServiceImageTags">
    <vt:lpwstr/>
  </property>
</Properties>
</file>