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ebarr\OneDrive\Documentos\CANAL TRECE\CONTRATACION\AOM\"/>
    </mc:Choice>
  </mc:AlternateContent>
  <xr:revisionPtr revIDLastSave="0" documentId="13_ncr:1_{4E40F853-5D66-446C-AEAC-D228D2F9AF40}" xr6:coauthVersionLast="47" xr6:coauthVersionMax="47" xr10:uidLastSave="{00000000-0000-0000-0000-000000000000}"/>
  <bookViews>
    <workbookView xWindow="-110" yWindow="-110" windowWidth="19420" windowHeight="1030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 REQUERIMIENTO NORMAL CANAL" sheetId="17" r:id="rId6"/>
    <sheet name="Logística_Analisis" sheetId="14" state="hidden" r:id="rId7"/>
  </sheets>
  <externalReferences>
    <externalReference r:id="rId8"/>
    <externalReference r:id="rId9"/>
    <externalReference r:id="rId10"/>
  </externalReferences>
  <definedNames>
    <definedName name="_0">#N/A</definedName>
    <definedName name="_xlnm._FilterDatabase" localSheetId="6" hidden="1">Logística_Analisis!#REF!</definedName>
    <definedName name="_xlnm.Print_Area" localSheetId="2">Anexo!$A$2:$F$71</definedName>
    <definedName name="_xlnm.Print_Area" localSheetId="6">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9"/>
</workbook>
</file>

<file path=xl/calcChain.xml><?xml version="1.0" encoding="utf-8"?>
<calcChain xmlns="http://schemas.openxmlformats.org/spreadsheetml/2006/main">
  <c r="C42" i="17" l="1"/>
  <c r="C43" i="17" l="1"/>
  <c r="C44" i="17" s="1"/>
  <c r="A12" i="11" l="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F35" i="9"/>
  <c r="P52" i="8"/>
  <c r="Q52" i="8" s="1"/>
  <c r="R52" i="8" s="1"/>
  <c r="L52" i="8"/>
  <c r="M52" i="8" s="1"/>
  <c r="N52" i="8" s="1"/>
  <c r="S52" i="8" s="1"/>
  <c r="H52" i="8"/>
  <c r="I52" i="8" s="1"/>
  <c r="J52" i="8" s="1"/>
  <c r="P51" i="8"/>
  <c r="Q51" i="8" s="1"/>
  <c r="R51" i="8" s="1"/>
  <c r="L51" i="8"/>
  <c r="M51" i="8" s="1"/>
  <c r="N51" i="8" s="1"/>
  <c r="S51" i="8" s="1"/>
  <c r="H51" i="8"/>
  <c r="I51" i="8" s="1"/>
  <c r="J51" i="8" s="1"/>
  <c r="P50" i="8"/>
  <c r="Q50" i="8" s="1"/>
  <c r="R50" i="8" s="1"/>
  <c r="L50" i="8"/>
  <c r="M50" i="8" s="1"/>
  <c r="N50" i="8" s="1"/>
  <c r="H50" i="8"/>
  <c r="I50" i="8" s="1"/>
  <c r="J50" i="8" s="1"/>
  <c r="P49" i="8"/>
  <c r="Q49" i="8" s="1"/>
  <c r="R49" i="8" s="1"/>
  <c r="L49" i="8"/>
  <c r="M49" i="8" s="1"/>
  <c r="N49" i="8" s="1"/>
  <c r="S49" i="8" s="1"/>
  <c r="H49" i="8"/>
  <c r="I49" i="8" s="1"/>
  <c r="J49" i="8" s="1"/>
  <c r="P48" i="8"/>
  <c r="Q48" i="8" s="1"/>
  <c r="R48" i="8" s="1"/>
  <c r="L48" i="8"/>
  <c r="M48" i="8" s="1"/>
  <c r="N48" i="8" s="1"/>
  <c r="H48" i="8"/>
  <c r="I48" i="8"/>
  <c r="J48" i="8" s="1"/>
  <c r="P47" i="8"/>
  <c r="Q47" i="8" s="1"/>
  <c r="R47" i="8" s="1"/>
  <c r="L47" i="8"/>
  <c r="M47" i="8" s="1"/>
  <c r="N47" i="8" s="1"/>
  <c r="H47" i="8"/>
  <c r="I47" i="8" s="1"/>
  <c r="J47" i="8" s="1"/>
  <c r="P46" i="8"/>
  <c r="Q46" i="8" s="1"/>
  <c r="R46" i="8" s="1"/>
  <c r="L46" i="8"/>
  <c r="M46" i="8" s="1"/>
  <c r="N46" i="8" s="1"/>
  <c r="S46" i="8" s="1"/>
  <c r="H46" i="8"/>
  <c r="I46" i="8" s="1"/>
  <c r="J46" i="8" s="1"/>
  <c r="P45" i="8"/>
  <c r="Q45" i="8" s="1"/>
  <c r="R45" i="8" s="1"/>
  <c r="L45" i="8"/>
  <c r="M45" i="8" s="1"/>
  <c r="N45" i="8" s="1"/>
  <c r="H45" i="8"/>
  <c r="I45" i="8" s="1"/>
  <c r="J45" i="8" s="1"/>
  <c r="O44" i="8"/>
  <c r="P44" i="8" s="1"/>
  <c r="Q44" i="8" s="1"/>
  <c r="R44" i="8" s="1"/>
  <c r="L44" i="8"/>
  <c r="M44" i="8" s="1"/>
  <c r="N44" i="8" s="1"/>
  <c r="H44" i="8"/>
  <c r="I44" i="8" s="1"/>
  <c r="J44" i="8"/>
  <c r="O43" i="8"/>
  <c r="P43" i="8" s="1"/>
  <c r="Q43" i="8" s="1"/>
  <c r="R43" i="8" s="1"/>
  <c r="S43" i="8" s="1"/>
  <c r="L43" i="8"/>
  <c r="M43" i="8" s="1"/>
  <c r="N43" i="8" s="1"/>
  <c r="H43" i="8"/>
  <c r="I43" i="8" s="1"/>
  <c r="J43" i="8" s="1"/>
  <c r="O42" i="8"/>
  <c r="P42" i="8" s="1"/>
  <c r="Q42" i="8" s="1"/>
  <c r="R42" i="8" s="1"/>
  <c r="L42" i="8"/>
  <c r="M42" i="8" s="1"/>
  <c r="N42" i="8" s="1"/>
  <c r="H42" i="8"/>
  <c r="I42" i="8" s="1"/>
  <c r="J42" i="8" s="1"/>
  <c r="O41" i="8"/>
  <c r="P41" i="8" s="1"/>
  <c r="Q41" i="8"/>
  <c r="R41" i="8" s="1"/>
  <c r="L41" i="8"/>
  <c r="M41" i="8" s="1"/>
  <c r="N41" i="8" s="1"/>
  <c r="H41" i="8"/>
  <c r="I41" i="8" s="1"/>
  <c r="J41" i="8" s="1"/>
  <c r="O40" i="8"/>
  <c r="P40" i="8" s="1"/>
  <c r="Q40" i="8" s="1"/>
  <c r="R40" i="8" s="1"/>
  <c r="S40" i="8" s="1"/>
  <c r="L40" i="8"/>
  <c r="M40" i="8" s="1"/>
  <c r="N40" i="8" s="1"/>
  <c r="H40" i="8"/>
  <c r="I40" i="8" s="1"/>
  <c r="J40" i="8" s="1"/>
  <c r="O39" i="8"/>
  <c r="P39" i="8" s="1"/>
  <c r="Q39" i="8" s="1"/>
  <c r="R39" i="8" s="1"/>
  <c r="L39" i="8"/>
  <c r="M39" i="8"/>
  <c r="N39" i="8" s="1"/>
  <c r="H39" i="8"/>
  <c r="I39" i="8" s="1"/>
  <c r="J39" i="8" s="1"/>
  <c r="O38" i="8"/>
  <c r="P38" i="8" s="1"/>
  <c r="Q38" i="8" s="1"/>
  <c r="R38" i="8" s="1"/>
  <c r="L38" i="8"/>
  <c r="M38" i="8" s="1"/>
  <c r="N38" i="8" s="1"/>
  <c r="S38" i="8" s="1"/>
  <c r="H38" i="8"/>
  <c r="I38" i="8" s="1"/>
  <c r="J38" i="8" s="1"/>
  <c r="P37" i="8"/>
  <c r="Q37" i="8"/>
  <c r="R37" i="8" s="1"/>
  <c r="L37" i="8"/>
  <c r="M37" i="8" s="1"/>
  <c r="N37" i="8" s="1"/>
  <c r="S37" i="8" s="1"/>
  <c r="H37" i="8"/>
  <c r="I37" i="8" s="1"/>
  <c r="J37" i="8" s="1"/>
  <c r="P36" i="8"/>
  <c r="Q36" i="8"/>
  <c r="R36" i="8" s="1"/>
  <c r="L36" i="8"/>
  <c r="M36" i="8" s="1"/>
  <c r="N36" i="8" s="1"/>
  <c r="S36" i="8" s="1"/>
  <c r="H36" i="8"/>
  <c r="I36" i="8" s="1"/>
  <c r="J36" i="8" s="1"/>
  <c r="P35" i="8"/>
  <c r="Q35" i="8" s="1"/>
  <c r="R35" i="8" s="1"/>
  <c r="L35" i="8"/>
  <c r="M35" i="8" s="1"/>
  <c r="N35" i="8" s="1"/>
  <c r="S35" i="8" s="1"/>
  <c r="H35" i="8"/>
  <c r="I35" i="8"/>
  <c r="J35" i="8" s="1"/>
  <c r="P34" i="8"/>
  <c r="Q34" i="8" s="1"/>
  <c r="R34" i="8" s="1"/>
  <c r="S34" i="8" s="1"/>
  <c r="L34" i="8"/>
  <c r="M34" i="8" s="1"/>
  <c r="N34" i="8" s="1"/>
  <c r="H34" i="8"/>
  <c r="I34" i="8"/>
  <c r="J34" i="8" s="1"/>
  <c r="P33" i="8"/>
  <c r="Q33" i="8" s="1"/>
  <c r="R33" i="8" s="1"/>
  <c r="S33" i="8" s="1"/>
  <c r="L33" i="8"/>
  <c r="M33" i="8" s="1"/>
  <c r="N33" i="8" s="1"/>
  <c r="H33" i="8"/>
  <c r="I33" i="8" s="1"/>
  <c r="J33" i="8" s="1"/>
  <c r="P32" i="8"/>
  <c r="Q32" i="8" s="1"/>
  <c r="R32" i="8" s="1"/>
  <c r="L32" i="8"/>
  <c r="M32" i="8"/>
  <c r="N32" i="8" s="1"/>
  <c r="H32" i="8"/>
  <c r="I32" i="8" s="1"/>
  <c r="J32" i="8" s="1"/>
  <c r="P31" i="8"/>
  <c r="Q31" i="8" s="1"/>
  <c r="R31" i="8"/>
  <c r="S31" i="8" s="1"/>
  <c r="L31" i="8"/>
  <c r="M31" i="8" s="1"/>
  <c r="N31" i="8" s="1"/>
  <c r="H31" i="8"/>
  <c r="I31" i="8" s="1"/>
  <c r="J31" i="8" s="1"/>
  <c r="P30" i="8"/>
  <c r="Q30" i="8"/>
  <c r="R30" i="8" s="1"/>
  <c r="S30" i="8" s="1"/>
  <c r="L30" i="8"/>
  <c r="M30" i="8" s="1"/>
  <c r="N30" i="8"/>
  <c r="H30" i="8"/>
  <c r="I30" i="8" s="1"/>
  <c r="J30" i="8" s="1"/>
  <c r="P29" i="8"/>
  <c r="Q29" i="8" s="1"/>
  <c r="R29" i="8" s="1"/>
  <c r="L29" i="8"/>
  <c r="M29" i="8"/>
  <c r="N29" i="8"/>
  <c r="H29" i="8"/>
  <c r="I29" i="8" s="1"/>
  <c r="J29" i="8" s="1"/>
  <c r="P28" i="8"/>
  <c r="Q28" i="8" s="1"/>
  <c r="R28" i="8" s="1"/>
  <c r="L28" i="8"/>
  <c r="M28" i="8" s="1"/>
  <c r="N28" i="8" s="1"/>
  <c r="S28" i="8" s="1"/>
  <c r="H28" i="8"/>
  <c r="I28" i="8" s="1"/>
  <c r="J28" i="8" s="1"/>
  <c r="P27" i="8"/>
  <c r="Q27" i="8" s="1"/>
  <c r="R27" i="8" s="1"/>
  <c r="S27" i="8" s="1"/>
  <c r="L27" i="8"/>
  <c r="M27" i="8" s="1"/>
  <c r="N27" i="8" s="1"/>
  <c r="H27" i="8"/>
  <c r="I27" i="8" s="1"/>
  <c r="J27" i="8" s="1"/>
  <c r="P26" i="8"/>
  <c r="Q26" i="8" s="1"/>
  <c r="R26" i="8" s="1"/>
  <c r="L26" i="8"/>
  <c r="M26" i="8"/>
  <c r="N26" i="8"/>
  <c r="H26" i="8"/>
  <c r="I26" i="8" s="1"/>
  <c r="J26" i="8" s="1"/>
  <c r="P25" i="8"/>
  <c r="Q25" i="8" s="1"/>
  <c r="R25" i="8" s="1"/>
  <c r="L25" i="8"/>
  <c r="M25" i="8" s="1"/>
  <c r="N25" i="8" s="1"/>
  <c r="S25" i="8" s="1"/>
  <c r="H25" i="8"/>
  <c r="I25" i="8" s="1"/>
  <c r="J25" i="8" s="1"/>
  <c r="P24" i="8"/>
  <c r="Q24" i="8"/>
  <c r="R24" i="8"/>
  <c r="L24" i="8"/>
  <c r="M24" i="8" s="1"/>
  <c r="N24" i="8" s="1"/>
  <c r="S24" i="8" s="1"/>
  <c r="H24" i="8"/>
  <c r="I24" i="8" s="1"/>
  <c r="J24" i="8" s="1"/>
  <c r="P23" i="8"/>
  <c r="Q23" i="8" s="1"/>
  <c r="R23" i="8" s="1"/>
  <c r="L23" i="8"/>
  <c r="M23" i="8"/>
  <c r="N23" i="8" s="1"/>
  <c r="H23" i="8"/>
  <c r="I23" i="8" s="1"/>
  <c r="J23" i="8" s="1"/>
  <c r="P22" i="8"/>
  <c r="Q22" i="8" s="1"/>
  <c r="R22" i="8" s="1"/>
  <c r="L22" i="8"/>
  <c r="M22" i="8" s="1"/>
  <c r="N22" i="8" s="1"/>
  <c r="H22" i="8"/>
  <c r="I22" i="8"/>
  <c r="J22" i="8"/>
  <c r="P21" i="8"/>
  <c r="Q21" i="8" s="1"/>
  <c r="R21" i="8" s="1"/>
  <c r="L21" i="8"/>
  <c r="M21" i="8" s="1"/>
  <c r="N21" i="8" s="1"/>
  <c r="H21" i="8"/>
  <c r="I21" i="8" s="1"/>
  <c r="J21" i="8" s="1"/>
  <c r="P20" i="8"/>
  <c r="Q20" i="8"/>
  <c r="R20" i="8" s="1"/>
  <c r="L20" i="8"/>
  <c r="M20" i="8" s="1"/>
  <c r="N20" i="8" s="1"/>
  <c r="S20" i="8" s="1"/>
  <c r="H20" i="8"/>
  <c r="I20" i="8"/>
  <c r="J20" i="8"/>
  <c r="P19" i="8"/>
  <c r="Q19" i="8" s="1"/>
  <c r="R19" i="8" s="1"/>
  <c r="L19" i="8"/>
  <c r="M19" i="8" s="1"/>
  <c r="N19" i="8" s="1"/>
  <c r="H19" i="8"/>
  <c r="I19" i="8"/>
  <c r="J19" i="8" s="1"/>
  <c r="P18" i="8"/>
  <c r="Q18" i="8"/>
  <c r="R18" i="8"/>
  <c r="S18" i="8" s="1"/>
  <c r="L18" i="8"/>
  <c r="M18" i="8" s="1"/>
  <c r="N18" i="8" s="1"/>
  <c r="H18" i="8"/>
  <c r="I18" i="8"/>
  <c r="J18" i="8" s="1"/>
  <c r="P17" i="8"/>
  <c r="Q17" i="8" s="1"/>
  <c r="R17" i="8" s="1"/>
  <c r="S17" i="8" s="1"/>
  <c r="L17" i="8"/>
  <c r="M17" i="8"/>
  <c r="N17" i="8"/>
  <c r="H17" i="8"/>
  <c r="I17" i="8" s="1"/>
  <c r="J17" i="8" s="1"/>
  <c r="P16" i="8"/>
  <c r="Q16" i="8" s="1"/>
  <c r="R16" i="8" s="1"/>
  <c r="L16" i="8"/>
  <c r="M16" i="8"/>
  <c r="N16" i="8" s="1"/>
  <c r="S16" i="8" s="1"/>
  <c r="H16" i="8"/>
  <c r="I16" i="8"/>
  <c r="J16" i="8"/>
  <c r="P15" i="8"/>
  <c r="Q15" i="8" s="1"/>
  <c r="R15" i="8" s="1"/>
  <c r="L15" i="8"/>
  <c r="M15" i="8"/>
  <c r="N15" i="8" s="1"/>
  <c r="H15" i="8"/>
  <c r="I15" i="8" s="1"/>
  <c r="J15" i="8" s="1"/>
  <c r="P14" i="8"/>
  <c r="Q14" i="8"/>
  <c r="R14" i="8" s="1"/>
  <c r="L14" i="8"/>
  <c r="M14" i="8" s="1"/>
  <c r="N14" i="8" s="1"/>
  <c r="H14" i="8"/>
  <c r="I14" i="8"/>
  <c r="J14" i="8" s="1"/>
  <c r="P13" i="8"/>
  <c r="Q13" i="8" s="1"/>
  <c r="R13" i="8" s="1"/>
  <c r="L13" i="8"/>
  <c r="M13" i="8" s="1"/>
  <c r="N13" i="8" s="1"/>
  <c r="H13" i="8"/>
  <c r="I13" i="8" s="1"/>
  <c r="J13" i="8" s="1"/>
  <c r="P12" i="8"/>
  <c r="Q12" i="8"/>
  <c r="R12" i="8" s="1"/>
  <c r="S12" i="8" s="1"/>
  <c r="L12" i="8"/>
  <c r="M12" i="8" s="1"/>
  <c r="N12" i="8" s="1"/>
  <c r="H12" i="8"/>
  <c r="I12" i="8"/>
  <c r="J12" i="8" s="1"/>
  <c r="P11" i="8"/>
  <c r="Q11" i="8" s="1"/>
  <c r="R11" i="8" s="1"/>
  <c r="L11" i="8"/>
  <c r="M11" i="8"/>
  <c r="N11" i="8" s="1"/>
  <c r="H11" i="8"/>
  <c r="I11" i="8" s="1"/>
  <c r="J11" i="8" s="1"/>
  <c r="O43" i="7"/>
  <c r="P43" i="7" s="1"/>
  <c r="Q43" i="7" s="1"/>
  <c r="R43" i="7" s="1"/>
  <c r="L43" i="7"/>
  <c r="M43" i="7" s="1"/>
  <c r="N43" i="7" s="1"/>
  <c r="H43" i="7"/>
  <c r="I43" i="7" s="1"/>
  <c r="J43" i="7" s="1"/>
  <c r="O42" i="7"/>
  <c r="P42" i="7" s="1"/>
  <c r="Q42" i="7" s="1"/>
  <c r="R42" i="7" s="1"/>
  <c r="L42" i="7"/>
  <c r="M42" i="7" s="1"/>
  <c r="N42" i="7" s="1"/>
  <c r="S42" i="7" s="1"/>
  <c r="H42" i="7"/>
  <c r="I42" i="7" s="1"/>
  <c r="J42" i="7" s="1"/>
  <c r="O41" i="7"/>
  <c r="P41" i="7" s="1"/>
  <c r="Q41" i="7" s="1"/>
  <c r="R41" i="7" s="1"/>
  <c r="L41" i="7"/>
  <c r="M41" i="7" s="1"/>
  <c r="N41" i="7" s="1"/>
  <c r="H41" i="7"/>
  <c r="I41" i="7" s="1"/>
  <c r="J41" i="7" s="1"/>
  <c r="O40" i="7"/>
  <c r="P40" i="7" s="1"/>
  <c r="Q40" i="7" s="1"/>
  <c r="R40" i="7" s="1"/>
  <c r="L40" i="7"/>
  <c r="M40" i="7" s="1"/>
  <c r="N40" i="7" s="1"/>
  <c r="H40" i="7"/>
  <c r="I40" i="7" s="1"/>
  <c r="J40" i="7" s="1"/>
  <c r="O39" i="7"/>
  <c r="P39" i="7" s="1"/>
  <c r="Q39" i="7" s="1"/>
  <c r="R39" i="7" s="1"/>
  <c r="L39" i="7"/>
  <c r="M39" i="7"/>
  <c r="N39" i="7" s="1"/>
  <c r="H39" i="7"/>
  <c r="I39" i="7" s="1"/>
  <c r="J39" i="7" s="1"/>
  <c r="O38" i="7"/>
  <c r="P38" i="7" s="1"/>
  <c r="Q38" i="7"/>
  <c r="R38" i="7" s="1"/>
  <c r="L38" i="7"/>
  <c r="M38" i="7" s="1"/>
  <c r="N38" i="7" s="1"/>
  <c r="S38" i="7" s="1"/>
  <c r="H38" i="7"/>
  <c r="I38" i="7"/>
  <c r="J38" i="7" s="1"/>
  <c r="O37" i="7"/>
  <c r="P37" i="7" s="1"/>
  <c r="Q37" i="7" s="1"/>
  <c r="R37" i="7" s="1"/>
  <c r="S37" i="7" s="1"/>
  <c r="L37" i="7"/>
  <c r="M37" i="7" s="1"/>
  <c r="N37" i="7"/>
  <c r="H37" i="7"/>
  <c r="I37" i="7" s="1"/>
  <c r="J37" i="7" s="1"/>
  <c r="P51" i="7"/>
  <c r="Q51" i="7" s="1"/>
  <c r="R51" i="7"/>
  <c r="P50" i="7"/>
  <c r="Q50" i="7" s="1"/>
  <c r="R50" i="7" s="1"/>
  <c r="S50" i="7" s="1"/>
  <c r="P49" i="7"/>
  <c r="Q49" i="7" s="1"/>
  <c r="R49" i="7"/>
  <c r="P48" i="7"/>
  <c r="Q48" i="7" s="1"/>
  <c r="R48" i="7" s="1"/>
  <c r="P47" i="7"/>
  <c r="Q47" i="7" s="1"/>
  <c r="R47" i="7"/>
  <c r="P46" i="7"/>
  <c r="Q46" i="7" s="1"/>
  <c r="R46" i="7" s="1"/>
  <c r="S46" i="7" s="1"/>
  <c r="P45" i="7"/>
  <c r="Q45" i="7" s="1"/>
  <c r="R45" i="7"/>
  <c r="P44" i="7"/>
  <c r="Q44" i="7" s="1"/>
  <c r="R44" i="7" s="1"/>
  <c r="P36" i="7"/>
  <c r="Q36" i="7" s="1"/>
  <c r="R36" i="7"/>
  <c r="P35" i="7"/>
  <c r="Q35" i="7" s="1"/>
  <c r="R35" i="7" s="1"/>
  <c r="P34" i="7"/>
  <c r="Q34" i="7" s="1"/>
  <c r="R34" i="7"/>
  <c r="P33" i="7"/>
  <c r="Q33" i="7" s="1"/>
  <c r="R33" i="7" s="1"/>
  <c r="P32" i="7"/>
  <c r="Q32" i="7" s="1"/>
  <c r="R32" i="7"/>
  <c r="P31" i="7"/>
  <c r="Q31" i="7" s="1"/>
  <c r="R31" i="7" s="1"/>
  <c r="P30" i="7"/>
  <c r="Q30" i="7" s="1"/>
  <c r="R30" i="7"/>
  <c r="P29" i="7"/>
  <c r="Q29" i="7" s="1"/>
  <c r="R29" i="7" s="1"/>
  <c r="P28" i="7"/>
  <c r="Q28" i="7" s="1"/>
  <c r="R28" i="7"/>
  <c r="P27" i="7"/>
  <c r="Q27" i="7" s="1"/>
  <c r="R27" i="7" s="1"/>
  <c r="P26" i="7"/>
  <c r="Q26" i="7" s="1"/>
  <c r="R26" i="7"/>
  <c r="P25" i="7"/>
  <c r="Q25" i="7" s="1"/>
  <c r="R25" i="7" s="1"/>
  <c r="P24" i="7"/>
  <c r="Q24" i="7" s="1"/>
  <c r="R24" i="7"/>
  <c r="P23" i="7"/>
  <c r="Q23" i="7" s="1"/>
  <c r="R23" i="7" s="1"/>
  <c r="P22" i="7"/>
  <c r="Q22" i="7" s="1"/>
  <c r="R22" i="7"/>
  <c r="P21" i="7"/>
  <c r="Q21" i="7" s="1"/>
  <c r="R21" i="7" s="1"/>
  <c r="P20" i="7"/>
  <c r="Q20" i="7" s="1"/>
  <c r="R20" i="7"/>
  <c r="P19" i="7"/>
  <c r="Q19" i="7" s="1"/>
  <c r="R19" i="7" s="1"/>
  <c r="P18" i="7"/>
  <c r="Q18" i="7" s="1"/>
  <c r="R18" i="7"/>
  <c r="P17" i="7"/>
  <c r="Q17" i="7" s="1"/>
  <c r="R17" i="7" s="1"/>
  <c r="P16" i="7"/>
  <c r="Q16" i="7" s="1"/>
  <c r="R16" i="7"/>
  <c r="P15" i="7"/>
  <c r="Q15" i="7" s="1"/>
  <c r="R15" i="7" s="1"/>
  <c r="P14" i="7"/>
  <c r="Q14" i="7" s="1"/>
  <c r="R14" i="7"/>
  <c r="P13" i="7"/>
  <c r="Q13" i="7" s="1"/>
  <c r="R13" i="7" s="1"/>
  <c r="S13" i="7" s="1"/>
  <c r="P12" i="7"/>
  <c r="Q12" i="7" s="1"/>
  <c r="R12" i="7"/>
  <c r="P11" i="7"/>
  <c r="Q11" i="7" s="1"/>
  <c r="R11" i="7" s="1"/>
  <c r="P10" i="7"/>
  <c r="Q10" i="7" s="1"/>
  <c r="R10" i="7"/>
  <c r="L51" i="7"/>
  <c r="M51" i="7" s="1"/>
  <c r="N51" i="7" s="1"/>
  <c r="S51" i="7" s="1"/>
  <c r="L50" i="7"/>
  <c r="M50" i="7"/>
  <c r="N50" i="7" s="1"/>
  <c r="L49" i="7"/>
  <c r="M49" i="7" s="1"/>
  <c r="N49" i="7" s="1"/>
  <c r="S49" i="7" s="1"/>
  <c r="L48" i="7"/>
  <c r="M48" i="7" s="1"/>
  <c r="N48" i="7" s="1"/>
  <c r="S48" i="7" s="1"/>
  <c r="L47" i="7"/>
  <c r="M47" i="7" s="1"/>
  <c r="N47" i="7" s="1"/>
  <c r="S47" i="7" s="1"/>
  <c r="L46" i="7"/>
  <c r="M46" i="7"/>
  <c r="N46" i="7" s="1"/>
  <c r="L45" i="7"/>
  <c r="M45" i="7" s="1"/>
  <c r="N45" i="7" s="1"/>
  <c r="S45" i="7" s="1"/>
  <c r="L44" i="7"/>
  <c r="M44" i="7" s="1"/>
  <c r="N44" i="7" s="1"/>
  <c r="L36" i="7"/>
  <c r="M36" i="7"/>
  <c r="N36" i="7" s="1"/>
  <c r="S36" i="7"/>
  <c r="L35" i="7"/>
  <c r="M35" i="7" s="1"/>
  <c r="N35" i="7" s="1"/>
  <c r="S35" i="7" s="1"/>
  <c r="L34" i="7"/>
  <c r="M34" i="7" s="1"/>
  <c r="N34" i="7"/>
  <c r="S34" i="7" s="1"/>
  <c r="L33" i="7"/>
  <c r="M33" i="7" s="1"/>
  <c r="N33" i="7" s="1"/>
  <c r="S33" i="7" s="1"/>
  <c r="L32" i="7"/>
  <c r="M32" i="7"/>
  <c r="N32" i="7" s="1"/>
  <c r="S32" i="7" s="1"/>
  <c r="L31" i="7"/>
  <c r="M31" i="7" s="1"/>
  <c r="N31" i="7" s="1"/>
  <c r="L30" i="7"/>
  <c r="M30" i="7" s="1"/>
  <c r="N30" i="7" s="1"/>
  <c r="S30" i="7" s="1"/>
  <c r="L29" i="7"/>
  <c r="M29" i="7" s="1"/>
  <c r="N29" i="7" s="1"/>
  <c r="L28" i="7"/>
  <c r="M28" i="7" s="1"/>
  <c r="N28" i="7" s="1"/>
  <c r="S28" i="7" s="1"/>
  <c r="L27" i="7"/>
  <c r="M27" i="7" s="1"/>
  <c r="N27" i="7" s="1"/>
  <c r="L26" i="7"/>
  <c r="M26" i="7" s="1"/>
  <c r="N26" i="7" s="1"/>
  <c r="S26" i="7" s="1"/>
  <c r="L25" i="7"/>
  <c r="M25" i="7" s="1"/>
  <c r="N25" i="7" s="1"/>
  <c r="S25" i="7" s="1"/>
  <c r="L24" i="7"/>
  <c r="M24" i="7" s="1"/>
  <c r="N24" i="7" s="1"/>
  <c r="S24" i="7" s="1"/>
  <c r="L23" i="7"/>
  <c r="M23" i="7" s="1"/>
  <c r="N23" i="7" s="1"/>
  <c r="S23" i="7" s="1"/>
  <c r="L22" i="7"/>
  <c r="M22" i="7"/>
  <c r="N22" i="7" s="1"/>
  <c r="S22" i="7" s="1"/>
  <c r="L21" i="7"/>
  <c r="M21" i="7" s="1"/>
  <c r="N21" i="7" s="1"/>
  <c r="S21" i="7" s="1"/>
  <c r="L20" i="7"/>
  <c r="M20" i="7" s="1"/>
  <c r="N20" i="7"/>
  <c r="L19" i="7"/>
  <c r="M19" i="7" s="1"/>
  <c r="N19" i="7" s="1"/>
  <c r="S19" i="7" s="1"/>
  <c r="L18" i="7"/>
  <c r="M18" i="7"/>
  <c r="N18" i="7" s="1"/>
  <c r="L17" i="7"/>
  <c r="M17" i="7" s="1"/>
  <c r="N17" i="7" s="1"/>
  <c r="L16" i="7"/>
  <c r="M16" i="7" s="1"/>
  <c r="N16" i="7" s="1"/>
  <c r="S16" i="7" s="1"/>
  <c r="L15" i="7"/>
  <c r="M15" i="7" s="1"/>
  <c r="N15" i="7" s="1"/>
  <c r="L14" i="7"/>
  <c r="M14" i="7" s="1"/>
  <c r="N14" i="7" s="1"/>
  <c r="S14" i="7" s="1"/>
  <c r="L13" i="7"/>
  <c r="M13" i="7" s="1"/>
  <c r="N13" i="7" s="1"/>
  <c r="L12" i="7"/>
  <c r="M12" i="7"/>
  <c r="N12" i="7" s="1"/>
  <c r="S12" i="7" s="1"/>
  <c r="L11" i="7"/>
  <c r="M11" i="7" s="1"/>
  <c r="N11" i="7" s="1"/>
  <c r="S11" i="7" s="1"/>
  <c r="L10" i="7"/>
  <c r="M10" i="7" s="1"/>
  <c r="N10" i="7" s="1"/>
  <c r="H45" i="7"/>
  <c r="I45" i="7"/>
  <c r="J45" i="7" s="1"/>
  <c r="H46" i="7"/>
  <c r="I46" i="7" s="1"/>
  <c r="J46" i="7" s="1"/>
  <c r="H47" i="7"/>
  <c r="I47" i="7" s="1"/>
  <c r="J47" i="7" s="1"/>
  <c r="H48" i="7"/>
  <c r="I48" i="7" s="1"/>
  <c r="J48" i="7" s="1"/>
  <c r="H49" i="7"/>
  <c r="I49" i="7" s="1"/>
  <c r="J49" i="7" s="1"/>
  <c r="H50" i="7"/>
  <c r="I50" i="7" s="1"/>
  <c r="J50" i="7" s="1"/>
  <c r="H51" i="7"/>
  <c r="I51" i="7"/>
  <c r="J51" i="7" s="1"/>
  <c r="H44" i="7"/>
  <c r="I44" i="7" s="1"/>
  <c r="J44" i="7" s="1"/>
  <c r="H33" i="7"/>
  <c r="I33" i="7"/>
  <c r="J33" i="7" s="1"/>
  <c r="H34" i="7"/>
  <c r="I34" i="7" s="1"/>
  <c r="J34" i="7" s="1"/>
  <c r="H35" i="7"/>
  <c r="I35" i="7" s="1"/>
  <c r="J35" i="7" s="1"/>
  <c r="H36" i="7"/>
  <c r="I36" i="7" s="1"/>
  <c r="J36" i="7" s="1"/>
  <c r="H32" i="7"/>
  <c r="I32" i="7" s="1"/>
  <c r="J32" i="7" s="1"/>
  <c r="H23" i="7"/>
  <c r="I23" i="7" s="1"/>
  <c r="J23" i="7" s="1"/>
  <c r="H24" i="7"/>
  <c r="I24" i="7"/>
  <c r="J24" i="7" s="1"/>
  <c r="H25" i="7"/>
  <c r="I25" i="7" s="1"/>
  <c r="J25" i="7" s="1"/>
  <c r="H26" i="7"/>
  <c r="I26" i="7"/>
  <c r="J26" i="7" s="1"/>
  <c r="H27" i="7"/>
  <c r="I27" i="7" s="1"/>
  <c r="J27" i="7" s="1"/>
  <c r="H28" i="7"/>
  <c r="I28" i="7"/>
  <c r="J28" i="7"/>
  <c r="H29" i="7"/>
  <c r="I29" i="7" s="1"/>
  <c r="J29" i="7" s="1"/>
  <c r="H30" i="7"/>
  <c r="I30" i="7"/>
  <c r="J30" i="7" s="1"/>
  <c r="H31" i="7"/>
  <c r="I31" i="7" s="1"/>
  <c r="J31" i="7" s="1"/>
  <c r="H22" i="7"/>
  <c r="I22" i="7" s="1"/>
  <c r="J22" i="7" s="1"/>
  <c r="H21" i="7"/>
  <c r="I21" i="7"/>
  <c r="J21" i="7" s="1"/>
  <c r="H11" i="7"/>
  <c r="I11" i="7" s="1"/>
  <c r="J11" i="7" s="1"/>
  <c r="H12" i="7"/>
  <c r="I12" i="7"/>
  <c r="J12" i="7" s="1"/>
  <c r="H13" i="7"/>
  <c r="I13" i="7" s="1"/>
  <c r="J13" i="7" s="1"/>
  <c r="H14" i="7"/>
  <c r="I14" i="7"/>
  <c r="J14" i="7" s="1"/>
  <c r="H15" i="7"/>
  <c r="I15" i="7" s="1"/>
  <c r="J15" i="7" s="1"/>
  <c r="H16" i="7"/>
  <c r="I16" i="7" s="1"/>
  <c r="J16" i="7" s="1"/>
  <c r="H17" i="7"/>
  <c r="I17" i="7" s="1"/>
  <c r="J17" i="7" s="1"/>
  <c r="H18" i="7"/>
  <c r="I18" i="7"/>
  <c r="J18" i="7" s="1"/>
  <c r="H19" i="7"/>
  <c r="I19" i="7" s="1"/>
  <c r="J19" i="7" s="1"/>
  <c r="H20" i="7"/>
  <c r="I20" i="7"/>
  <c r="J20" i="7" s="1"/>
  <c r="H10" i="7"/>
  <c r="I10" i="7" s="1"/>
  <c r="J10" i="7" s="1"/>
  <c r="S20" i="7"/>
  <c r="S13" i="8"/>
  <c r="S43" i="7"/>
  <c r="S19" i="8"/>
  <c r="S42" i="8"/>
  <c r="S31" i="7" l="1"/>
  <c r="T33" i="8"/>
  <c r="V33" i="8" s="1"/>
  <c r="S39" i="8"/>
  <c r="S40" i="7"/>
  <c r="N53" i="8"/>
  <c r="S11" i="8"/>
  <c r="S23" i="8"/>
  <c r="T32" i="7"/>
  <c r="V32" i="7" s="1"/>
  <c r="S15" i="7"/>
  <c r="S27" i="7"/>
  <c r="R52" i="7"/>
  <c r="S18" i="7"/>
  <c r="S32" i="8"/>
  <c r="C25" i="17"/>
  <c r="C26" i="17" s="1"/>
  <c r="S21" i="8"/>
  <c r="S29" i="7"/>
  <c r="T21" i="7" s="1"/>
  <c r="V21" i="7" s="1"/>
  <c r="S17" i="7"/>
  <c r="S44" i="7"/>
  <c r="S22" i="8"/>
  <c r="T22" i="8" s="1"/>
  <c r="V22" i="8" s="1"/>
  <c r="S29" i="8"/>
  <c r="S41" i="8"/>
  <c r="N52" i="7"/>
  <c r="S52" i="7" s="1"/>
  <c r="J52" i="7"/>
  <c r="S10" i="7"/>
  <c r="T10" i="7" s="1"/>
  <c r="V10" i="7" s="1"/>
  <c r="S41" i="7"/>
  <c r="S39" i="7"/>
  <c r="S15" i="8"/>
  <c r="T44" i="7"/>
  <c r="V44" i="7" s="1"/>
  <c r="R53" i="8"/>
  <c r="S53" i="8" s="1"/>
  <c r="S14" i="8"/>
  <c r="T11" i="8" s="1"/>
  <c r="V11" i="8" s="1"/>
  <c r="S47" i="8"/>
  <c r="S48" i="8"/>
  <c r="S50" i="8"/>
  <c r="S26" i="8"/>
  <c r="S44" i="8"/>
  <c r="T38" i="8" s="1"/>
  <c r="V38" i="8" s="1"/>
  <c r="S45" i="8"/>
  <c r="J53" i="8"/>
  <c r="T37" i="7"/>
  <c r="C27" i="17" l="1"/>
  <c r="T45" i="8"/>
  <c r="V37" i="7"/>
  <c r="T52" i="7"/>
  <c r="T53" i="8" l="1"/>
  <c r="V45" i="8"/>
  <c r="V52" i="7"/>
  <c r="E56" i="7" s="1"/>
  <c r="E58" i="7"/>
  <c r="V53" i="8" l="1"/>
  <c r="E57" i="8" s="1"/>
  <c r="E59" i="8"/>
  <c r="E57" i="7"/>
  <c r="E61" i="7"/>
  <c r="E58" i="8" l="1"/>
  <c r="E62" i="8"/>
</calcChain>
</file>

<file path=xl/sharedStrings.xml><?xml version="1.0" encoding="utf-8"?>
<sst xmlns="http://schemas.openxmlformats.org/spreadsheetml/2006/main" count="1051" uniqueCount="547">
  <si>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</si>
  <si>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</si>
  <si>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</si>
  <si>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</si>
  <si>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</si>
  <si>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</si>
  <si>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</si>
  <si>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</si>
  <si>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</si>
  <si>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</si>
  <si>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</si>
  <si>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</si>
  <si>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</si>
  <si>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</si>
  <si>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</si>
  <si>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</si>
  <si>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</si>
  <si>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</si>
  <si>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</si>
  <si>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</si>
  <si>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</si>
  <si>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</si>
  <si>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</si>
  <si>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</si>
  <si>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</si>
  <si>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</si>
  <si>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</si>
  <si>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</si>
  <si>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</si>
  <si>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</si>
  <si>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</si>
  <si>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</si>
  <si>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</si>
  <si>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</si>
  <si>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</si>
  <si>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</si>
  <si>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</si>
  <si>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</si>
  <si>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</si>
  <si>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</si>
  <si>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</si>
  <si>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</si>
  <si>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</si>
  <si>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</si>
  <si>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</si>
  <si>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</si>
  <si>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</si>
  <si>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</si>
  <si>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</si>
  <si>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</si>
  <si>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</si>
  <si>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</si>
  <si>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</si>
  <si>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</si>
  <si>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</si>
  <si>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</si>
  <si>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</si>
  <si>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</si>
  <si>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</si>
  <si>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</si>
  <si>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</si>
  <si>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</si>
  <si>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</si>
  <si>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</si>
  <si>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</si>
  <si>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</si>
  <si>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</si>
  <si>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</si>
  <si>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</si>
  <si>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</si>
  <si>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</si>
  <si>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</si>
  <si>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</si>
  <si>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</si>
  <si>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</si>
  <si>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</si>
  <si>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</si>
  <si>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</si>
  <si>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</si>
  <si>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</si>
  <si>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</si>
  <si>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</si>
  <si>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</si>
  <si>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</si>
  <si>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</si>
  <si>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</si>
  <si>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</si>
  <si>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</si>
  <si>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</si>
  <si>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</si>
  <si>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</si>
  <si>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</si>
  <si>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</si>
  <si>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</si>
  <si>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</si>
  <si>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</si>
  <si>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</si>
  <si>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</si>
  <si>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</si>
  <si>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</si>
  <si>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</si>
  <si>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</si>
  <si>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</si>
  <si>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</si>
  <si>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</si>
  <si>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</si>
  <si>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</si>
  <si>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</si>
  <si>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</si>
  <si>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</si>
  <si>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</si>
  <si>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</si>
  <si>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</si>
  <si>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</si>
  <si>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</si>
  <si>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</si>
  <si>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</si>
  <si>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</si>
  <si>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</si>
  <si>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</si>
  <si>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</si>
  <si>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</si>
  <si>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</si>
  <si>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</si>
  <si>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</si>
  <si>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</si>
  <si>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</si>
  <si>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</si>
  <si>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</si>
  <si>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</si>
  <si>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</si>
  <si>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</si>
  <si>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</si>
  <si>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</si>
  <si>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</si>
  <si>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</si>
  <si>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</si>
  <si>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</si>
  <si>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</si>
  <si>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</si>
  <si>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</si>
  <si>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</si>
  <si>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</si>
  <si>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</si>
  <si>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</si>
  <si>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</si>
  <si>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</si>
  <si>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</si>
  <si>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</si>
  <si>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</si>
  <si>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</si>
  <si>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</si>
  <si>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</si>
  <si>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</si>
  <si>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</si>
  <si>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</si>
  <si>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</si>
  <si>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</si>
  <si>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</si>
  <si>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</si>
  <si>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</si>
  <si>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</si>
  <si>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</si>
  <si>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</si>
  <si>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</si>
  <si>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</si>
  <si>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</si>
  <si>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</si>
  <si>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</si>
  <si>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</si>
  <si>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</si>
  <si>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</si>
  <si>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</si>
  <si>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</si>
  <si>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</si>
  <si>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</si>
  <si>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</si>
  <si>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</si>
  <si>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</si>
  <si>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</si>
  <si>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</si>
  <si>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</si>
  <si>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</si>
  <si>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</si>
  <si>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</si>
  <si>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</si>
  <si>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</si>
  <si>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</si>
  <si>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</si>
  <si>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</si>
  <si>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</si>
  <si>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</si>
  <si>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</si>
  <si>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</si>
  <si>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</si>
  <si>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</si>
  <si>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</si>
  <si>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</si>
  <si>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</si>
  <si>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</si>
  <si>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</si>
  <si>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</si>
  <si>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</si>
  <si>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</si>
  <si>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</si>
  <si>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</si>
  <si>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</si>
  <si>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</si>
  <si>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</si>
  <si>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</si>
  <si>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</si>
  <si>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</si>
  <si>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</si>
  <si>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</si>
  <si>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</si>
  <si>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</si>
  <si>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</si>
  <si>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</si>
  <si>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</si>
  <si>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</si>
  <si>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</si>
  <si>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</si>
  <si>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</si>
  <si>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</si>
  <si>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</si>
  <si>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</si>
  <si>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</si>
  <si>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</si>
  <si>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</si>
  <si>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</si>
  <si>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</si>
  <si>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</si>
  <si>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</si>
  <si>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</si>
  <si>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</si>
  <si>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</si>
  <si>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</si>
  <si>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</si>
  <si>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</si>
  <si>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</si>
  <si>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</si>
  <si>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</si>
  <si>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</si>
  <si>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</si>
  <si>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</si>
  <si>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</si>
  <si>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</si>
  <si>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</si>
  <si>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</si>
  <si>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</si>
  <si>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</si>
  <si>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</si>
  <si>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</si>
  <si>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</si>
  <si>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</si>
  <si>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</si>
  <si>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</si>
  <si>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</si>
  <si>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</si>
  <si>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</si>
  <si>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</si>
  <si>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</si>
  <si>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</si>
  <si>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</si>
  <si>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</si>
  <si>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</si>
  <si>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</si>
  <si>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</si>
  <si>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</si>
  <si>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</si>
  <si>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</si>
  <si>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</si>
  <si>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</si>
  <si>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</si>
  <si>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</si>
  <si>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</si>
  <si>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</si>
  <si>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</si>
  <si>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</si>
  <si>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</si>
  <si>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</si>
  <si>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</si>
  <si>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</si>
  <si>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</si>
  <si>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</si>
  <si>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</si>
  <si>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</si>
  <si>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</si>
  <si>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</si>
  <si>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</si>
  <si>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</si>
  <si>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</si>
  <si>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</si>
  <si>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</si>
  <si>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</si>
  <si>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</si>
  <si>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</si>
  <si>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</si>
  <si>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</si>
  <si>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</si>
  <si>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</si>
  <si>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</si>
  <si>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</si>
  <si>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</si>
  <si>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</si>
  <si>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</si>
  <si>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</si>
  <si>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</si>
  <si>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</si>
  <si>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</si>
  <si>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</si>
  <si>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</si>
  <si>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</si>
  <si>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</si>
  <si>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</si>
  <si>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</si>
  <si>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</si>
  <si>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</si>
  <si>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</si>
  <si>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</si>
  <si>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</si>
  <si>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</si>
  <si>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</si>
  <si>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</si>
  <si>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</si>
  <si>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</si>
  <si>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</si>
  <si>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</si>
  <si>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</si>
  <si>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</si>
  <si>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</si>
  <si>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</si>
  <si>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</si>
  <si>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</si>
  <si>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</si>
  <si>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</si>
  <si>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</si>
  <si>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</si>
  <si>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</si>
  <si>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</si>
  <si>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</si>
  <si>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</si>
  <si>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</si>
  <si>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</si>
  <si>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</si>
  <si>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</si>
  <si>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</si>
  <si>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</si>
  <si>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</si>
  <si>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</si>
  <si>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</si>
  <si>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</si>
  <si>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</si>
  <si>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</si>
  <si>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</si>
  <si>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</si>
  <si>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</si>
  <si>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</si>
  <si>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</si>
  <si>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</si>
  <si>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</si>
  <si>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</si>
  <si>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</si>
  <si>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</si>
  <si>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</si>
  <si>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</si>
  <si>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</si>
  <si>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</si>
  <si>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</si>
  <si>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</si>
  <si>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</si>
  <si>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</si>
  <si>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</si>
  <si>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</si>
  <si>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</si>
  <si>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</si>
  <si>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</si>
  <si>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</si>
  <si>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</si>
  <si>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</si>
  <si>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</si>
  <si>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</si>
  <si>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</si>
  <si>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</si>
  <si>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</si>
  <si>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</si>
  <si>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</si>
  <si>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</si>
  <si>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</si>
  <si>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</si>
  <si>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</si>
  <si>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</si>
  <si>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</si>
  <si>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</si>
  <si>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</si>
  <si>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</si>
  <si>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</si>
  <si>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</si>
  <si>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</si>
  <si>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</si>
  <si>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</si>
  <si>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</si>
  <si>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</si>
  <si>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</si>
  <si>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</si>
  <si>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</si>
  <si>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</si>
  <si>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</si>
  <si>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</si>
  <si>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</si>
  <si>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</si>
  <si>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</si>
  <si>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</si>
  <si>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</si>
  <si>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</si>
  <si>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</si>
  <si>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</si>
  <si>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</si>
  <si>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</si>
  <si>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</si>
  <si>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</si>
  <si>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</si>
  <si>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</si>
  <si>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</si>
  <si>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</si>
  <si>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</si>
  <si>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</si>
  <si>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</si>
  <si>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</si>
  <si>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</si>
  <si>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</si>
  <si>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</si>
  <si>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</si>
  <si>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</si>
  <si>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</si>
  <si>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</si>
  <si>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</si>
  <si>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</si>
  <si>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</si>
  <si>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</si>
  <si>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</si>
  <si>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</si>
  <si>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</si>
  <si>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</si>
  <si>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</si>
  <si>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</si>
  <si>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</si>
  <si>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</si>
  <si>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</si>
  <si>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</si>
  <si>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</si>
  <si>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</si>
  <si>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</si>
  <si>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</si>
  <si>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</si>
  <si>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</si>
  <si>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</si>
  <si>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</si>
  <si>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</si>
  <si>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</si>
  <si>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</si>
  <si>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</si>
  <si>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</si>
  <si>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</si>
  <si>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</si>
  <si>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</si>
  <si>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</si>
  <si>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</si>
  <si>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</si>
  <si>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</si>
  <si>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</si>
  <si>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</si>
  <si>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</si>
  <si>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</si>
  <si>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</si>
  <si>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</si>
  <si>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</si>
  <si>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</si>
  <si>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</si>
  <si>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</si>
  <si>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</si>
  <si>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</si>
  <si>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</si>
  <si>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FORMATO PROPUESTA ECONOMICA</t>
  </si>
  <si>
    <t>CIUDAD Y FECHA</t>
  </si>
  <si>
    <t>SEÑORES</t>
  </si>
  <si>
    <t xml:space="preserve">
El suscrito, obrando en Representación de_______________________o en nombre propio, certifico que ofrezco</t>
  </si>
  <si>
    <t xml:space="preserve"> FORMATO OFERTA ECONOMICA</t>
  </si>
  <si>
    <t>NO</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</si>
  <si>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</si>
  <si>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</si>
  <si>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</si>
  <si>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</si>
  <si>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</si>
  <si>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</si>
  <si>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</si>
  <si>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</si>
  <si>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</si>
  <si>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</si>
  <si>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</si>
  <si>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</si>
  <si>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</si>
  <si>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</si>
  <si>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</si>
  <si>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</si>
  <si>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</si>
  <si>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</si>
  <si>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</si>
  <si>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</si>
  <si>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</si>
  <si>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</si>
  <si>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</si>
  <si>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t>SUBTOTAL</t>
  </si>
  <si>
    <t>IVA</t>
  </si>
  <si>
    <t>ESTACIÓN</t>
  </si>
  <si>
    <t>MANJUI</t>
  </si>
  <si>
    <t xml:space="preserve">GABINETE </t>
  </si>
  <si>
    <t xml:space="preserve">LA RUSIA </t>
  </si>
  <si>
    <t xml:space="preserve">CALATRAVA </t>
  </si>
  <si>
    <t xml:space="preserve">LOS VENADOS (YOPAL) </t>
  </si>
  <si>
    <t xml:space="preserve">SABOYA </t>
  </si>
  <si>
    <t xml:space="preserve">LA ESPERANZA </t>
  </si>
  <si>
    <t xml:space="preserve">SAN JOSE DEL GUAVIARE </t>
  </si>
  <si>
    <t xml:space="preserve">CRUZ VERDE </t>
  </si>
  <si>
    <t xml:space="preserve">CERRO NEIVA </t>
  </si>
  <si>
    <t xml:space="preserve">BUENAVISTA </t>
  </si>
  <si>
    <t xml:space="preserve">MIRADOR </t>
  </si>
  <si>
    <t>Visitas periodicas mensuales de mantenimiento preventivo y correctivo a las Estaciones Operativas:</t>
  </si>
  <si>
    <t>TEVEANDINA LTDA</t>
  </si>
  <si>
    <t>EL CABLE</t>
  </si>
  <si>
    <t>PACHAVITA</t>
  </si>
  <si>
    <t>EL TIGRE</t>
  </si>
  <si>
    <t>MARTINICA</t>
  </si>
  <si>
    <t>LETICIA</t>
  </si>
  <si>
    <t>PUERTO CARREÑO</t>
  </si>
  <si>
    <t>PUERTO INIRIDA</t>
  </si>
  <si>
    <t>MITÚ</t>
  </si>
  <si>
    <t>ARAUCA</t>
  </si>
  <si>
    <t>QUININÍ</t>
  </si>
  <si>
    <r>
      <rPr>
        <b/>
        <sz val="11"/>
        <color theme="1"/>
        <rFont val="Calibri"/>
        <family val="2"/>
        <scheme val="minor"/>
      </rPr>
      <t>Nota 2:</t>
    </r>
    <r>
      <rPr>
        <sz val="11"/>
        <color theme="1"/>
        <rFont val="Calibri"/>
        <family val="2"/>
        <scheme val="minor"/>
      </rPr>
      <t xml:space="preserve"> El valor de la oferta económica no podrá exceder el presupuesto oficial estimado para el presente proceso de selección, so pena de incurrir en el rechazo de la propuesta.</t>
    </r>
  </si>
  <si>
    <r>
      <rPr>
        <b/>
        <sz val="11"/>
        <color theme="1"/>
        <rFont val="Calibri"/>
        <family val="2"/>
        <scheme val="minor"/>
      </rPr>
      <t>Nota 5</t>
    </r>
    <r>
      <rPr>
        <sz val="11"/>
        <color theme="1"/>
        <rFont val="Calibri"/>
        <family val="2"/>
        <scheme val="minor"/>
      </rPr>
      <t xml:space="preserve">. El valor ofertado para las visitas ocasionales a las estaciones no operativas no tendrá una determinación directa dentro del presupuesto asignado para la ejecución del contrato, sin embargo, tendrá una asignación de puntaje dentro de los factores de selección descritos en los pliegos del proceso. </t>
    </r>
  </si>
  <si>
    <t>Certifico bajo la gravedad de juramento, que toda la información contenida en el presente formato es veraz.
EMPRESA_________________________________________________
REPRESENTANTE LEGAL______________________________________
CEDULA DE CIUDADANIA_____________________________________
FIRMA____________________________________________________</t>
  </si>
  <si>
    <t>Visitas ocasionales a estaciones no operativas</t>
  </si>
  <si>
    <t>FORMATO 13</t>
  </si>
  <si>
    <r>
      <rPr>
        <b/>
        <sz val="11"/>
        <color theme="1"/>
        <rFont val="Calibri"/>
        <family val="2"/>
        <scheme val="minor"/>
      </rPr>
      <t>Nota 1</t>
    </r>
    <r>
      <rPr>
        <sz val="11"/>
        <color theme="1"/>
        <rFont val="Calibri"/>
        <family val="2"/>
        <scheme val="minor"/>
      </rPr>
      <t xml:space="preserve">: El presupuesto para atender las visitas periódicas de mantenimiento preventivo y correctivo de la infraestructura técnica y física de emisión, transporte y transmisión que conforman la red analógica de las estaciones asciende a la suma de hasta  QUINIENTOS TREINTA Y SEIS MILLONES CINCUENTA Y NUEVE MIL TRESCIENTOS SESENTA Y DOS PESOS M/CTE ($536.059.362) </t>
    </r>
  </si>
  <si>
    <r>
      <rPr>
        <b/>
        <sz val="11"/>
        <color theme="1"/>
        <rFont val="Calibri"/>
        <family val="2"/>
        <scheme val="minor"/>
      </rPr>
      <t>Nota 3:</t>
    </r>
    <r>
      <rPr>
        <sz val="11"/>
        <color theme="1"/>
        <rFont val="Calibri"/>
        <family val="2"/>
        <scheme val="minor"/>
      </rPr>
      <t xml:space="preserve"> Para atender los GASTOS REMBOLSABLES la Entidad dispone de un presupuesto tipo bolsa que asciende a la suma de hasta CIENTO CINCUENTA Y OCHO MILLONES NOVECIENTOS CUARENTA Y OCHO MIL DOSCIENTOS TREINTA Y OCHO PESOS M/CTE ($158.948.238  IVA incluido, el cual hace parte del presupuesto oficial estimado del proceso de selección. Este valor no es objeto de modificación por parte del oferente.</t>
    </r>
  </si>
  <si>
    <r>
      <rPr>
        <b/>
        <sz val="11"/>
        <color theme="1"/>
        <rFont val="Calibri"/>
        <family val="2"/>
        <scheme val="minor"/>
      </rPr>
      <t>Nota 4:</t>
    </r>
    <r>
      <rPr>
        <sz val="11"/>
        <color theme="1"/>
        <rFont val="Calibri"/>
        <family val="2"/>
        <scheme val="minor"/>
      </rPr>
      <t xml:space="preserve"> El valor total de las visitas periódicas mensuales de mantenimiento preventivo y correctivo a las Estaciones Operativas ofertado por el proponente será multiplicado por nueve (9), correspondientes a las visitas para los meses desde abril a Diciembre de 2023. Lo anterior para efectos de determinar el valor total para el servicio de mantenimiento preventivo y correctivo. El ejercicio anterior está a cargo de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</si>
</sst>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33">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b/>
      <sz val="11"/>
      <name val="Arial Narrow"/>
      <family val="2"/>
    </font>
    <font>
      <b/>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8"/>
      <color theme="1"/>
      <name val="Calibri"/>
      <family val="2"/>
      <scheme val="minor"/>
    </font>
    <font>
      <b/>
      <sz val="16"/>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xf numFmtId="165" fontId="10" fillId="0" borderId="0" applyFont="0" applyFill="0" applyBorder="0" applyAlignment="0" applyProtection="0"/>
    <xf numFmtId="165" fontId="1"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164" fontId="1" fillId="0" borderId="0" applyFont="0" applyFill="0" applyBorder="0" applyAlignment="0" applyProtection="0"/>
    <xf numFmtId="0" fontId="1" fillId="0" borderId="0"/>
    <xf numFmtId="9" fontId="10" fillId="0" borderId="0" applyFont="0" applyFill="0" applyBorder="0" applyAlignment="0" applyProtection="0"/>
  </cellStyleXfs>
  <cellXfs count="447">
    <xf numFmtId="0" fontId="0" fillId="0" borderId="0" xfId="0"/>
    <xf numFmtId="0" fontId="0" fillId="2" borderId="0" xfId="0" applyFill="1"/>
    <xf numFmtId="0" fontId="0" fillId="2" borderId="0" xfId="0" applyFill="1" applyAlignment="1">
      <alignment horizontal="center"/>
    </xf>
    <xf numFmtId="0" fontId="13" fillId="2" borderId="1" xfId="0" applyFont="1" applyFill="1" applyBorder="1" applyAlignment="1">
      <alignment horizontal="justify" vertical="center" wrapText="1"/>
    </xf>
    <xf numFmtId="0" fontId="12" fillId="2" borderId="0" xfId="0" applyFont="1" applyFill="1"/>
    <xf numFmtId="0" fontId="0" fillId="2" borderId="0" xfId="0" applyFill="1" applyAlignment="1">
      <alignment wrapText="1"/>
    </xf>
    <xf numFmtId="0" fontId="0" fillId="2" borderId="0" xfId="0" applyFill="1" applyAlignment="1">
      <alignment horizontal="justify" vertical="center" wrapText="1"/>
    </xf>
    <xf numFmtId="0" fontId="14" fillId="2" borderId="1" xfId="0" applyFont="1" applyFill="1" applyBorder="1" applyAlignment="1">
      <alignment horizontal="justify" vertical="center" wrapText="1"/>
    </xf>
    <xf numFmtId="0" fontId="15" fillId="2" borderId="0" xfId="0" applyFont="1" applyFill="1" applyAlignment="1">
      <alignment horizontal="center" wrapText="1"/>
    </xf>
    <xf numFmtId="0" fontId="16" fillId="2" borderId="1" xfId="0" applyFont="1" applyFill="1" applyBorder="1" applyAlignment="1">
      <alignment horizontal="justify" vertical="center" wrapText="1"/>
    </xf>
    <xf numFmtId="167" fontId="10" fillId="2" borderId="1" xfId="3" applyNumberFormat="1" applyFont="1" applyFill="1" applyBorder="1"/>
    <xf numFmtId="167" fontId="10" fillId="2" borderId="2" xfId="3" applyNumberFormat="1" applyFont="1" applyFill="1" applyBorder="1"/>
    <xf numFmtId="167" fontId="10" fillId="2" borderId="0" xfId="3" applyNumberFormat="1" applyFont="1" applyFill="1"/>
    <xf numFmtId="167" fontId="15" fillId="2" borderId="0" xfId="3" applyNumberFormat="1" applyFont="1" applyFill="1" applyAlignment="1">
      <alignment horizontal="center" wrapText="1"/>
    </xf>
    <xf numFmtId="0" fontId="14" fillId="2" borderId="3" xfId="0" applyFont="1" applyFill="1" applyBorder="1" applyAlignment="1">
      <alignment horizontal="justify" vertical="center" wrapText="1"/>
    </xf>
    <xf numFmtId="167" fontId="10" fillId="2" borderId="3" xfId="3" applyNumberFormat="1" applyFont="1" applyFill="1" applyBorder="1"/>
    <xf numFmtId="0" fontId="14" fillId="2" borderId="2" xfId="0" applyFont="1" applyFill="1" applyBorder="1" applyAlignment="1">
      <alignment horizontal="justify" vertical="center" wrapText="1"/>
    </xf>
    <xf numFmtId="167" fontId="10" fillId="2" borderId="4" xfId="3" applyNumberFormat="1" applyFont="1" applyFill="1" applyBorder="1"/>
    <xf numFmtId="0" fontId="0" fillId="2" borderId="0" xfId="0" applyFill="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7" fillId="2" borderId="0" xfId="0" applyFont="1" applyFill="1" applyAlignment="1">
      <alignment horizontal="center" wrapText="1"/>
    </xf>
    <xf numFmtId="0" fontId="14" fillId="3" borderId="3"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7" fontId="10" fillId="3" borderId="3" xfId="3" applyNumberFormat="1" applyFont="1" applyFill="1" applyBorder="1"/>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7" fontId="10" fillId="3" borderId="1" xfId="3" applyNumberFormat="1" applyFont="1" applyFill="1" applyBorder="1"/>
    <xf numFmtId="0" fontId="13"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horizontal="center" vertical="center" wrapText="1"/>
    </xf>
    <xf numFmtId="167" fontId="10" fillId="3" borderId="5" xfId="3" applyNumberFormat="1" applyFont="1" applyFill="1" applyBorder="1"/>
    <xf numFmtId="167" fontId="10" fillId="3" borderId="2" xfId="3" applyNumberFormat="1" applyFont="1" applyFill="1" applyBorder="1"/>
    <xf numFmtId="0" fontId="13" fillId="2" borderId="1" xfId="0" applyFont="1" applyFill="1" applyBorder="1" applyAlignment="1">
      <alignment horizontal="center" vertical="center" wrapText="1"/>
    </xf>
    <xf numFmtId="0" fontId="18" fillId="2" borderId="0" xfId="0" applyFont="1" applyFill="1" applyAlignment="1">
      <alignment horizontal="center" vertical="center" wrapText="1"/>
    </xf>
    <xf numFmtId="167" fontId="10" fillId="3" borderId="6" xfId="3" applyNumberFormat="1" applyFont="1" applyFill="1" applyBorder="1"/>
    <xf numFmtId="167" fontId="10" fillId="3" borderId="4" xfId="3" applyNumberFormat="1" applyFont="1" applyFill="1" applyBorder="1"/>
    <xf numFmtId="167" fontId="10" fillId="3" borderId="7" xfId="3" applyNumberFormat="1" applyFont="1" applyFill="1" applyBorder="1"/>
    <xf numFmtId="0" fontId="19" fillId="2" borderId="0" xfId="0" applyFont="1" applyFill="1" applyAlignment="1">
      <alignment horizont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67" fontId="10" fillId="3" borderId="11" xfId="3" applyNumberFormat="1" applyFont="1" applyFill="1" applyBorder="1"/>
    <xf numFmtId="167" fontId="10" fillId="3" borderId="12" xfId="3" applyNumberFormat="1" applyFont="1" applyFill="1" applyBorder="1"/>
    <xf numFmtId="167" fontId="10" fillId="3" borderId="13" xfId="3" applyNumberFormat="1" applyFont="1" applyFill="1" applyBorder="1"/>
    <xf numFmtId="167" fontId="10" fillId="2" borderId="14" xfId="3" applyNumberFormat="1" applyFont="1" applyFill="1" applyBorder="1"/>
    <xf numFmtId="167" fontId="10" fillId="2" borderId="12" xfId="3" applyNumberFormat="1" applyFont="1" applyFill="1" applyBorder="1"/>
    <xf numFmtId="167" fontId="10" fillId="2" borderId="13" xfId="3" applyNumberFormat="1" applyFont="1" applyFill="1" applyBorder="1"/>
    <xf numFmtId="167" fontId="10" fillId="2" borderId="11" xfId="3" applyNumberFormat="1" applyFont="1" applyFill="1" applyBorder="1"/>
    <xf numFmtId="167" fontId="10" fillId="3" borderId="15" xfId="3" applyNumberFormat="1" applyFont="1" applyFill="1" applyBorder="1"/>
    <xf numFmtId="167" fontId="10" fillId="3" borderId="9" xfId="3" applyNumberFormat="1" applyFont="1" applyFill="1" applyBorder="1"/>
    <xf numFmtId="167" fontId="10" fillId="3" borderId="16" xfId="3" applyNumberFormat="1" applyFont="1" applyFill="1" applyBorder="1"/>
    <xf numFmtId="167" fontId="10" fillId="3" borderId="17" xfId="3" applyNumberFormat="1" applyFont="1" applyFill="1" applyBorder="1"/>
    <xf numFmtId="167" fontId="10" fillId="3" borderId="8" xfId="3" applyNumberFormat="1" applyFont="1" applyFill="1" applyBorder="1"/>
    <xf numFmtId="167" fontId="10" fillId="3" borderId="10" xfId="3" applyNumberFormat="1" applyFont="1" applyFill="1" applyBorder="1"/>
    <xf numFmtId="167" fontId="10" fillId="2" borderId="8" xfId="3" applyNumberFormat="1" applyFont="1" applyFill="1" applyBorder="1"/>
    <xf numFmtId="167" fontId="10" fillId="2" borderId="9" xfId="3" applyNumberFormat="1" applyFont="1" applyFill="1" applyBorder="1"/>
    <xf numFmtId="167" fontId="10" fillId="2" borderId="10" xfId="3" applyNumberFormat="1" applyFont="1" applyFill="1" applyBorder="1"/>
    <xf numFmtId="167" fontId="10" fillId="2" borderId="0" xfId="3" applyNumberFormat="1" applyFont="1" applyFill="1" applyBorder="1"/>
    <xf numFmtId="167" fontId="10" fillId="2" borderId="17" xfId="3" applyNumberFormat="1" applyFont="1" applyFill="1" applyBorder="1"/>
    <xf numFmtId="0" fontId="20" fillId="2" borderId="0" xfId="0" applyFont="1" applyFill="1" applyAlignment="1">
      <alignment horizontal="center" vertical="center" wrapText="1"/>
    </xf>
    <xf numFmtId="0" fontId="14" fillId="2" borderId="0" xfId="0" applyFont="1" applyFill="1" applyAlignment="1">
      <alignment horizontal="justify"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167" fontId="10" fillId="3" borderId="18" xfId="3" applyNumberFormat="1" applyFont="1" applyFill="1" applyBorder="1"/>
    <xf numFmtId="167" fontId="10" fillId="3" borderId="19" xfId="3" applyNumberFormat="1" applyFont="1" applyFill="1" applyBorder="1"/>
    <xf numFmtId="167" fontId="10" fillId="2" borderId="18" xfId="3" applyNumberFormat="1" applyFont="1" applyFill="1" applyBorder="1"/>
    <xf numFmtId="167" fontId="21" fillId="3" borderId="20" xfId="3" applyNumberFormat="1" applyFont="1" applyFill="1" applyBorder="1"/>
    <xf numFmtId="167" fontId="0" fillId="2" borderId="0" xfId="0" applyNumberFormat="1" applyFill="1"/>
    <xf numFmtId="167" fontId="21" fillId="3" borderId="21" xfId="3" applyNumberFormat="1" applyFont="1" applyFill="1" applyBorder="1"/>
    <xf numFmtId="167" fontId="0" fillId="2" borderId="22" xfId="0" applyNumberFormat="1" applyFill="1" applyBorder="1"/>
    <xf numFmtId="167" fontId="0" fillId="2" borderId="23" xfId="0" applyNumberFormat="1" applyFill="1" applyBorder="1"/>
    <xf numFmtId="167" fontId="0" fillId="2" borderId="24" xfId="0" applyNumberFormat="1" applyFill="1" applyBorder="1"/>
    <xf numFmtId="167" fontId="0" fillId="3" borderId="24" xfId="0" applyNumberFormat="1" applyFill="1" applyBorder="1"/>
    <xf numFmtId="167" fontId="0" fillId="3" borderId="22" xfId="0" applyNumberFormat="1" applyFill="1" applyBorder="1"/>
    <xf numFmtId="167" fontId="0" fillId="3" borderId="23" xfId="0" applyNumberFormat="1" applyFill="1" applyBorder="1"/>
    <xf numFmtId="167" fontId="0" fillId="2" borderId="25" xfId="0" applyNumberFormat="1" applyFill="1" applyBorder="1"/>
    <xf numFmtId="167" fontId="0" fillId="2" borderId="20" xfId="0" applyNumberFormat="1" applyFill="1" applyBorder="1"/>
    <xf numFmtId="167" fontId="19" fillId="4" borderId="20" xfId="0" applyNumberFormat="1" applyFont="1" applyFill="1" applyBorder="1"/>
    <xf numFmtId="168" fontId="10" fillId="2" borderId="0" xfId="1" applyNumberFormat="1" applyFont="1" applyFill="1" applyAlignment="1">
      <alignment wrapText="1"/>
    </xf>
    <xf numFmtId="168" fontId="10" fillId="2" borderId="0" xfId="1" applyNumberFormat="1" applyFont="1" applyFill="1"/>
    <xf numFmtId="166" fontId="10" fillId="2" borderId="0" xfId="3" applyFont="1" applyFill="1"/>
    <xf numFmtId="9" fontId="10" fillId="2" borderId="0" xfId="7" applyFont="1" applyFill="1"/>
    <xf numFmtId="0" fontId="16" fillId="2" borderId="1" xfId="0" applyFont="1" applyFill="1" applyBorder="1" applyAlignment="1">
      <alignment horizontal="left" vertical="center" wrapText="1"/>
    </xf>
    <xf numFmtId="0" fontId="13" fillId="2" borderId="1" xfId="0" applyFont="1" applyFill="1" applyBorder="1" applyAlignment="1">
      <alignment vertical="center" wrapText="1"/>
    </xf>
    <xf numFmtId="167" fontId="10"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2" fillId="3" borderId="1" xfId="0" applyFont="1" applyFill="1" applyBorder="1" applyAlignment="1">
      <alignment horizontal="justify" vertical="center" wrapText="1"/>
    </xf>
    <xf numFmtId="0" fontId="0" fillId="3" borderId="1" xfId="0"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3" fillId="3" borderId="2" xfId="0" applyFont="1" applyFill="1" applyBorder="1" applyAlignment="1">
      <alignment horizontal="center" vertical="center" wrapText="1"/>
    </xf>
    <xf numFmtId="167" fontId="10" fillId="2" borderId="27" xfId="3" applyNumberFormat="1" applyFont="1" applyFill="1" applyBorder="1"/>
    <xf numFmtId="0" fontId="13" fillId="3" borderId="3" xfId="0" applyFont="1" applyFill="1" applyBorder="1" applyAlignment="1">
      <alignment horizontal="justify" vertical="center" wrapText="1"/>
    </xf>
    <xf numFmtId="0" fontId="14" fillId="3" borderId="9" xfId="0" applyFont="1" applyFill="1" applyBorder="1" applyAlignment="1">
      <alignment horizontal="center" vertical="center" wrapText="1"/>
    </xf>
    <xf numFmtId="167" fontId="10" fillId="3" borderId="26" xfId="3" applyNumberFormat="1" applyFont="1" applyFill="1" applyBorder="1"/>
    <xf numFmtId="0" fontId="14" fillId="2" borderId="5" xfId="0" applyFont="1" applyFill="1" applyBorder="1" applyAlignment="1">
      <alignment horizontal="justify" vertical="center" wrapText="1"/>
    </xf>
    <xf numFmtId="0" fontId="14"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167" fontId="10" fillId="2" borderId="5" xfId="3" applyNumberFormat="1" applyFont="1" applyFill="1" applyBorder="1"/>
    <xf numFmtId="167" fontId="10" fillId="2" borderId="28" xfId="3" applyNumberFormat="1" applyFont="1" applyFill="1" applyBorder="1"/>
    <xf numFmtId="167" fontId="10" fillId="2" borderId="19" xfId="3" applyNumberFormat="1" applyFont="1" applyFill="1" applyBorder="1"/>
    <xf numFmtId="167" fontId="0" fillId="2" borderId="29" xfId="0" applyNumberFormat="1" applyFill="1" applyBorder="1"/>
    <xf numFmtId="167" fontId="10" fillId="2" borderId="30" xfId="3" applyNumberFormat="1" applyFont="1" applyFill="1" applyBorder="1"/>
    <xf numFmtId="167" fontId="10" fillId="2" borderId="1" xfId="3" applyNumberFormat="1" applyFont="1" applyFill="1" applyBorder="1" applyAlignment="1">
      <alignment horizontal="center" vertical="center"/>
    </xf>
    <xf numFmtId="167" fontId="10" fillId="2" borderId="31" xfId="3" applyNumberFormat="1" applyFont="1" applyFill="1" applyBorder="1"/>
    <xf numFmtId="167" fontId="10" fillId="2" borderId="4" xfId="3" applyNumberFormat="1"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167" fontId="15" fillId="2" borderId="0" xfId="0" applyNumberFormat="1" applyFont="1" applyFill="1" applyAlignment="1">
      <alignment horizontal="center"/>
    </xf>
    <xf numFmtId="0" fontId="23" fillId="5" borderId="21" xfId="0" applyFont="1" applyFill="1" applyBorder="1" applyAlignment="1">
      <alignment horizontal="center" vertical="center" wrapText="1"/>
    </xf>
    <xf numFmtId="0" fontId="24" fillId="9" borderId="0" xfId="0" applyFont="1" applyFill="1" applyAlignment="1">
      <alignment horizontal="center" vertical="center" wrapText="1"/>
    </xf>
    <xf numFmtId="0" fontId="24" fillId="9" borderId="27" xfId="0" applyFont="1" applyFill="1" applyBorder="1" applyAlignment="1">
      <alignment horizontal="center" vertical="center" wrapText="1"/>
    </xf>
    <xf numFmtId="2" fontId="24" fillId="7" borderId="33" xfId="0" applyNumberFormat="1" applyFont="1" applyFill="1" applyBorder="1" applyAlignment="1">
      <alignment horizontal="center" vertical="center" wrapText="1"/>
    </xf>
    <xf numFmtId="2" fontId="24" fillId="7" borderId="27" xfId="0" applyNumberFormat="1" applyFont="1" applyFill="1" applyBorder="1" applyAlignment="1">
      <alignment horizontal="center" vertical="center" wrapText="1"/>
    </xf>
    <xf numFmtId="2" fontId="24" fillId="6" borderId="33" xfId="0" applyNumberFormat="1" applyFont="1" applyFill="1" applyBorder="1" applyAlignment="1">
      <alignment horizontal="center" vertical="center" wrapText="1"/>
    </xf>
    <xf numFmtId="2" fontId="24" fillId="6" borderId="27" xfId="0" applyNumberFormat="1" applyFont="1" applyFill="1" applyBorder="1" applyAlignment="1">
      <alignment horizontal="center" vertical="center" wrapText="1"/>
    </xf>
    <xf numFmtId="2" fontId="24" fillId="8" borderId="33" xfId="0" applyNumberFormat="1" applyFont="1" applyFill="1" applyBorder="1" applyAlignment="1">
      <alignment horizontal="center" vertical="center" wrapText="1"/>
    </xf>
    <xf numFmtId="2" fontId="24" fillId="8" borderId="27" xfId="0" applyNumberFormat="1" applyFont="1" applyFill="1" applyBorder="1" applyAlignment="1">
      <alignment horizontal="center" vertical="center" wrapText="1"/>
    </xf>
    <xf numFmtId="0" fontId="24" fillId="10" borderId="34" xfId="0" applyFont="1" applyFill="1" applyBorder="1" applyAlignment="1">
      <alignment horizontal="center" vertical="center" wrapText="1"/>
    </xf>
    <xf numFmtId="168" fontId="24" fillId="10" borderId="34" xfId="1" applyNumberFormat="1" applyFont="1" applyFill="1" applyBorder="1" applyAlignment="1">
      <alignment horizontal="center" vertical="center" wrapText="1"/>
    </xf>
    <xf numFmtId="0" fontId="0" fillId="0" borderId="0" xfId="0" applyAlignment="1">
      <alignment horizontal="center"/>
    </xf>
    <xf numFmtId="169" fontId="25" fillId="11" borderId="1" xfId="0" applyNumberFormat="1" applyFont="1" applyFill="1" applyBorder="1" applyAlignment="1">
      <alignment horizontal="center" vertical="center" wrapText="1"/>
    </xf>
    <xf numFmtId="165" fontId="10" fillId="0" borderId="1" xfId="1" applyFont="1" applyBorder="1"/>
    <xf numFmtId="0" fontId="25" fillId="11" borderId="1" xfId="0" applyFont="1" applyFill="1" applyBorder="1" applyAlignment="1">
      <alignment horizontal="center" vertical="center"/>
    </xf>
    <xf numFmtId="165" fontId="10" fillId="0" borderId="1" xfId="1" applyFont="1" applyBorder="1" applyAlignment="1">
      <alignment horizontal="left"/>
    </xf>
    <xf numFmtId="0" fontId="0" fillId="0" borderId="1" xfId="0" applyBorder="1" applyAlignment="1">
      <alignment horizontal="center"/>
    </xf>
    <xf numFmtId="168" fontId="10" fillId="0" borderId="0" xfId="1" applyNumberFormat="1" applyFont="1"/>
    <xf numFmtId="168" fontId="10"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168" fontId="10" fillId="0" borderId="32" xfId="1" applyNumberFormat="1" applyFont="1" applyBorder="1"/>
    <xf numFmtId="168" fontId="10"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4"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26"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0" fillId="0" borderId="9" xfId="0" applyBorder="1" applyAlignment="1">
      <alignment horizontal="justify" vertical="center" wrapText="1"/>
    </xf>
    <xf numFmtId="0" fontId="0" fillId="0" borderId="1" xfId="0" applyBorder="1" applyAlignment="1">
      <alignment horizontal="justify" vertical="center" wrapText="1"/>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1" fillId="12" borderId="1" xfId="0" applyFont="1" applyFill="1" applyBorder="1" applyAlignment="1">
      <alignment wrapText="1"/>
    </xf>
    <xf numFmtId="168" fontId="10"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27" fillId="13" borderId="1" xfId="0" applyFont="1" applyFill="1" applyBorder="1" applyAlignment="1">
      <alignment horizontal="center" vertical="center"/>
    </xf>
    <xf numFmtId="169" fontId="27" fillId="13" borderId="1" xfId="0" applyNumberFormat="1" applyFont="1" applyFill="1" applyBorder="1" applyAlignment="1">
      <alignment horizontal="center" vertical="center" wrapText="1"/>
    </xf>
    <xf numFmtId="0" fontId="28" fillId="13" borderId="1" xfId="0" applyFont="1" applyFill="1" applyBorder="1" applyAlignment="1">
      <alignment horizontal="left" wrapText="1"/>
    </xf>
    <xf numFmtId="0" fontId="28" fillId="13" borderId="1" xfId="0" applyFont="1" applyFill="1" applyBorder="1" applyAlignment="1">
      <alignment wrapText="1"/>
    </xf>
    <xf numFmtId="0" fontId="29" fillId="0" borderId="1" xfId="0" applyFont="1" applyBorder="1" applyAlignment="1">
      <alignment vertical="top"/>
    </xf>
    <xf numFmtId="0" fontId="29" fillId="0" borderId="1" xfId="0" applyFont="1" applyBorder="1" applyAlignment="1">
      <alignment horizontal="left" vertical="top" wrapText="1"/>
    </xf>
    <xf numFmtId="0" fontId="29" fillId="0" borderId="1" xfId="0" applyFont="1" applyBorder="1" applyAlignment="1">
      <alignment horizontal="center" vertical="top"/>
    </xf>
    <xf numFmtId="0" fontId="29" fillId="0" borderId="1" xfId="0" applyFont="1" applyBorder="1" applyAlignment="1">
      <alignment vertical="top" wrapText="1"/>
    </xf>
    <xf numFmtId="0" fontId="29" fillId="0" borderId="1" xfId="0" applyFont="1" applyBorder="1"/>
    <xf numFmtId="0" fontId="29" fillId="0" borderId="1" xfId="0" applyFont="1" applyBorder="1" applyAlignment="1">
      <alignment horizontal="left" vertical="top" indent="2"/>
    </xf>
    <xf numFmtId="0" fontId="29" fillId="0" borderId="1" xfId="0" applyFont="1" applyBorder="1" applyAlignment="1">
      <alignment horizontal="right" vertical="top"/>
    </xf>
    <xf numFmtId="0" fontId="29" fillId="0" borderId="1" xfId="0" applyFont="1" applyBorder="1" applyAlignment="1">
      <alignment horizontal="center"/>
    </xf>
    <xf numFmtId="0" fontId="29" fillId="0" borderId="1" xfId="0" applyFont="1" applyBorder="1" applyAlignment="1">
      <alignment horizontal="left" vertical="center" wrapText="1"/>
    </xf>
    <xf numFmtId="0" fontId="29" fillId="0" borderId="1" xfId="0" applyFont="1" applyBorder="1" applyAlignment="1">
      <alignment horizontal="justify" vertical="center"/>
    </xf>
    <xf numFmtId="0" fontId="29" fillId="2" borderId="1" xfId="0" applyFont="1" applyFill="1" applyBorder="1" applyAlignment="1">
      <alignment horizontal="left" vertical="center" wrapText="1"/>
    </xf>
    <xf numFmtId="0" fontId="29" fillId="2" borderId="1" xfId="0" applyFont="1" applyFill="1" applyBorder="1" applyAlignment="1">
      <alignment wrapText="1"/>
    </xf>
    <xf numFmtId="0" fontId="29" fillId="2" borderId="1" xfId="0" applyFont="1" applyFill="1" applyBorder="1" applyAlignment="1">
      <alignment horizontal="left" wrapText="1"/>
    </xf>
    <xf numFmtId="0" fontId="27" fillId="13" borderId="1" xfId="0" applyFont="1" applyFill="1" applyBorder="1" applyAlignment="1">
      <alignment horizontal="left" wrapText="1"/>
    </xf>
    <xf numFmtId="0" fontId="29" fillId="0" borderId="1" xfId="0" applyFont="1" applyBorder="1" applyAlignment="1">
      <alignment wrapText="1"/>
    </xf>
    <xf numFmtId="0" fontId="28" fillId="13" borderId="1" xfId="0" applyFont="1" applyFill="1" applyBorder="1" applyAlignment="1">
      <alignment vertical="center" wrapText="1"/>
    </xf>
    <xf numFmtId="0" fontId="28" fillId="13" borderId="1" xfId="0" applyFont="1" applyFill="1" applyBorder="1" applyAlignment="1">
      <alignment horizontal="left" vertical="center" wrapText="1"/>
    </xf>
    <xf numFmtId="0" fontId="29" fillId="0" borderId="1" xfId="0" applyFont="1" applyBorder="1" applyAlignment="1">
      <alignment vertical="center"/>
    </xf>
    <xf numFmtId="0" fontId="11" fillId="2" borderId="0" xfId="6" applyFont="1" applyFill="1" applyAlignment="1">
      <alignment vertical="center"/>
    </xf>
    <xf numFmtId="0" fontId="30" fillId="2" borderId="0" xfId="6" applyFont="1" applyFill="1" applyAlignment="1">
      <alignment vertical="center"/>
    </xf>
    <xf numFmtId="0" fontId="11" fillId="2" borderId="0" xfId="6" applyFont="1" applyFill="1" applyAlignment="1">
      <alignment horizontal="justify" vertical="center" wrapText="1"/>
    </xf>
    <xf numFmtId="0" fontId="11" fillId="2" borderId="0" xfId="6" applyFont="1" applyFill="1" applyAlignment="1">
      <alignment horizontal="center" vertical="center" wrapText="1"/>
    </xf>
    <xf numFmtId="168" fontId="11" fillId="2" borderId="0" xfId="1" applyNumberFormat="1" applyFont="1" applyFill="1" applyAlignment="1">
      <alignment horizontal="center" vertical="center"/>
    </xf>
    <xf numFmtId="0" fontId="11" fillId="0" borderId="0" xfId="6" applyFont="1" applyAlignment="1">
      <alignment vertical="center"/>
    </xf>
    <xf numFmtId="0" fontId="12" fillId="14" borderId="37" xfId="6" applyFont="1" applyFill="1" applyBorder="1" applyAlignment="1">
      <alignment horizontal="center" vertical="center" wrapText="1"/>
    </xf>
    <xf numFmtId="168" fontId="12" fillId="14" borderId="37" xfId="1" applyNumberFormat="1" applyFont="1" applyFill="1" applyBorder="1" applyAlignment="1" applyProtection="1">
      <alignment horizontal="center" vertical="center" wrapText="1"/>
    </xf>
    <xf numFmtId="168" fontId="12" fillId="14" borderId="37" xfId="2" applyNumberFormat="1" applyFont="1" applyFill="1" applyBorder="1" applyAlignment="1">
      <alignment horizontal="center" vertical="center" wrapText="1"/>
    </xf>
    <xf numFmtId="0" fontId="12" fillId="0" borderId="0" xfId="6" applyFont="1" applyAlignment="1">
      <alignment horizontal="center" vertical="center" wrapText="1"/>
    </xf>
    <xf numFmtId="0" fontId="12" fillId="2" borderId="0" xfId="6" applyFont="1" applyFill="1" applyAlignment="1">
      <alignment horizontal="center" vertical="center" wrapText="1"/>
    </xf>
    <xf numFmtId="0" fontId="14" fillId="15" borderId="3" xfId="0" applyFont="1" applyFill="1" applyBorder="1" applyAlignment="1">
      <alignment horizontal="justify" vertical="center" wrapText="1"/>
    </xf>
    <xf numFmtId="0" fontId="14" fillId="15" borderId="3" xfId="6" applyFont="1" applyFill="1" applyBorder="1" applyAlignment="1">
      <alignment horizontal="center" vertical="center"/>
    </xf>
    <xf numFmtId="168" fontId="13" fillId="15" borderId="3" xfId="1" applyNumberFormat="1" applyFont="1" applyFill="1" applyBorder="1" applyAlignment="1" applyProtection="1">
      <alignment horizontal="center" vertical="center" wrapText="1"/>
    </xf>
    <xf numFmtId="0" fontId="14" fillId="0" borderId="0" xfId="6" applyFont="1" applyAlignment="1">
      <alignment vertical="center"/>
    </xf>
    <xf numFmtId="0" fontId="14" fillId="15" borderId="0" xfId="6" applyFont="1" applyFill="1" applyAlignment="1">
      <alignment vertical="center"/>
    </xf>
    <xf numFmtId="0" fontId="14" fillId="15" borderId="1" xfId="0" applyFont="1" applyFill="1" applyBorder="1" applyAlignment="1">
      <alignment horizontal="justify" vertical="center" wrapText="1"/>
    </xf>
    <xf numFmtId="0" fontId="14" fillId="15" borderId="1" xfId="6" applyFont="1" applyFill="1" applyBorder="1" applyAlignment="1">
      <alignment horizontal="center" vertical="center"/>
    </xf>
    <xf numFmtId="168" fontId="13" fillId="15" borderId="1" xfId="1" applyNumberFormat="1" applyFont="1" applyFill="1" applyBorder="1" applyAlignment="1" applyProtection="1">
      <alignment horizontal="center" vertical="center" wrapText="1"/>
    </xf>
    <xf numFmtId="0" fontId="16" fillId="15" borderId="1" xfId="6" applyFont="1" applyFill="1" applyBorder="1" applyAlignment="1">
      <alignment horizontal="justify" vertical="center" wrapText="1"/>
    </xf>
    <xf numFmtId="0" fontId="14" fillId="15" borderId="2" xfId="6" applyFont="1" applyFill="1" applyBorder="1" applyAlignment="1">
      <alignment horizontal="justify" vertical="center" wrapText="1"/>
    </xf>
    <xf numFmtId="0" fontId="14" fillId="15" borderId="2" xfId="6" applyFont="1" applyFill="1" applyBorder="1" applyAlignment="1">
      <alignment horizontal="center" vertical="center"/>
    </xf>
    <xf numFmtId="168" fontId="13" fillId="15" borderId="2" xfId="1" applyNumberFormat="1" applyFont="1" applyFill="1" applyBorder="1" applyAlignment="1" applyProtection="1">
      <alignment horizontal="center" vertical="center" wrapText="1"/>
    </xf>
    <xf numFmtId="0" fontId="11" fillId="15" borderId="0" xfId="6" applyFont="1" applyFill="1" applyAlignment="1">
      <alignment vertical="center"/>
    </xf>
    <xf numFmtId="0" fontId="14" fillId="15" borderId="4" xfId="6" applyFont="1" applyFill="1" applyBorder="1" applyAlignment="1">
      <alignment horizontal="justify" vertical="center" wrapText="1"/>
    </xf>
    <xf numFmtId="0" fontId="14" fillId="15" borderId="4" xfId="6" applyFont="1" applyFill="1" applyBorder="1" applyAlignment="1">
      <alignment horizontal="center" vertical="center"/>
    </xf>
    <xf numFmtId="168" fontId="13" fillId="15" borderId="4" xfId="1" applyNumberFormat="1" applyFont="1" applyFill="1" applyBorder="1" applyAlignment="1" applyProtection="1">
      <alignment horizontal="center" vertical="center" wrapText="1"/>
    </xf>
    <xf numFmtId="0" fontId="14" fillId="15" borderId="1" xfId="6" applyFont="1" applyFill="1" applyBorder="1" applyAlignment="1">
      <alignment horizontal="justify" vertical="center" wrapText="1"/>
    </xf>
    <xf numFmtId="0" fontId="14" fillId="15" borderId="4" xfId="6" applyFont="1" applyFill="1" applyBorder="1" applyAlignment="1">
      <alignment horizontal="justify" vertical="center"/>
    </xf>
    <xf numFmtId="0" fontId="14" fillId="16" borderId="3" xfId="0" applyFont="1" applyFill="1" applyBorder="1" applyAlignment="1">
      <alignment horizontal="justify" vertical="center" wrapText="1"/>
    </xf>
    <xf numFmtId="0" fontId="14" fillId="16" borderId="3" xfId="0" applyFont="1" applyFill="1" applyBorder="1" applyAlignment="1">
      <alignment horizontal="center" vertical="center" wrapText="1"/>
    </xf>
    <xf numFmtId="168" fontId="14" fillId="16" borderId="3" xfId="1" applyNumberFormat="1" applyFont="1" applyFill="1" applyBorder="1" applyAlignment="1">
      <alignment horizontal="center" vertical="center" wrapText="1"/>
    </xf>
    <xf numFmtId="0" fontId="16" fillId="16" borderId="1" xfId="0" applyFont="1" applyFill="1" applyBorder="1" applyAlignment="1">
      <alignment horizontal="justify" vertical="center" wrapText="1"/>
    </xf>
    <xf numFmtId="0" fontId="14" fillId="16" borderId="1" xfId="0" applyFont="1" applyFill="1" applyBorder="1" applyAlignment="1">
      <alignment horizontal="center" vertical="center" wrapText="1"/>
    </xf>
    <xf numFmtId="168" fontId="14" fillId="16" borderId="1" xfId="1" applyNumberFormat="1" applyFont="1" applyFill="1" applyBorder="1" applyAlignment="1">
      <alignment horizontal="center" vertical="center" wrapText="1"/>
    </xf>
    <xf numFmtId="0" fontId="14" fillId="16" borderId="1" xfId="0" applyFont="1" applyFill="1" applyBorder="1" applyAlignment="1">
      <alignment horizontal="justify" vertical="center" wrapText="1"/>
    </xf>
    <xf numFmtId="0" fontId="14" fillId="16" borderId="2" xfId="0" applyFont="1" applyFill="1" applyBorder="1" applyAlignment="1">
      <alignment horizontal="justify" vertical="center" wrapText="1"/>
    </xf>
    <xf numFmtId="0" fontId="14" fillId="16" borderId="2" xfId="0" applyFont="1" applyFill="1" applyBorder="1" applyAlignment="1">
      <alignment horizontal="center" vertical="center" wrapText="1"/>
    </xf>
    <xf numFmtId="168" fontId="14" fillId="16" borderId="2" xfId="1" applyNumberFormat="1" applyFont="1" applyFill="1" applyBorder="1" applyAlignment="1">
      <alignment horizontal="center" vertical="center" wrapText="1"/>
    </xf>
    <xf numFmtId="0" fontId="30" fillId="2" borderId="0" xfId="6" applyFont="1" applyFill="1" applyAlignment="1">
      <alignment horizontal="center" vertical="center" wrapText="1"/>
    </xf>
    <xf numFmtId="168" fontId="11" fillId="2" borderId="0" xfId="1" applyNumberFormat="1" applyFont="1" applyFill="1" applyBorder="1" applyAlignment="1">
      <alignment horizontal="center" vertical="center" wrapText="1"/>
    </xf>
    <xf numFmtId="167" fontId="11" fillId="2" borderId="0" xfId="3" applyNumberFormat="1" applyFont="1" applyFill="1" applyAlignment="1">
      <alignment vertical="center"/>
    </xf>
    <xf numFmtId="165" fontId="10" fillId="0" borderId="1" xfId="1" applyFont="1" applyBorder="1" applyAlignment="1">
      <alignment horizontal="center" vertical="center"/>
    </xf>
    <xf numFmtId="0" fontId="0" fillId="0" borderId="1" xfId="0" applyBorder="1" applyAlignment="1">
      <alignment vertical="center"/>
    </xf>
    <xf numFmtId="2" fontId="24" fillId="7" borderId="32" xfId="0" applyNumberFormat="1"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5"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1" fontId="14" fillId="15" borderId="1" xfId="3" applyNumberFormat="1" applyFont="1" applyFill="1" applyBorder="1" applyAlignment="1">
      <alignment horizontal="center" vertical="center" wrapText="1"/>
    </xf>
    <xf numFmtId="1" fontId="14" fillId="15" borderId="4" xfId="3" applyNumberFormat="1" applyFont="1" applyFill="1" applyBorder="1" applyAlignment="1">
      <alignment horizontal="center" vertical="center" wrapText="1"/>
    </xf>
    <xf numFmtId="0" fontId="14" fillId="15" borderId="30" xfId="6" applyFont="1" applyFill="1" applyBorder="1" applyAlignment="1">
      <alignment horizontal="center" vertical="center"/>
    </xf>
    <xf numFmtId="0" fontId="14" fillId="15" borderId="38" xfId="6" applyFont="1" applyFill="1" applyBorder="1" applyAlignment="1">
      <alignment horizontal="center" vertical="center"/>
    </xf>
    <xf numFmtId="0" fontId="8" fillId="17" borderId="1" xfId="0" applyFont="1" applyFill="1" applyBorder="1" applyAlignment="1">
      <alignment horizontal="center" vertical="center" wrapText="1"/>
    </xf>
    <xf numFmtId="0" fontId="12" fillId="0" borderId="0" xfId="0" applyFont="1" applyAlignment="1">
      <alignment horizontal="right" vertical="center" wrapText="1"/>
    </xf>
    <xf numFmtId="0" fontId="8" fillId="17" borderId="12" xfId="0" applyFont="1" applyFill="1" applyBorder="1" applyAlignment="1">
      <alignment horizontal="center" vertical="center"/>
    </xf>
    <xf numFmtId="0" fontId="16" fillId="17" borderId="30" xfId="0" applyFont="1" applyFill="1" applyBorder="1" applyAlignment="1">
      <alignment horizontal="center" vertical="center" wrapText="1"/>
    </xf>
    <xf numFmtId="42" fontId="10" fillId="2" borderId="30" xfId="4" applyFont="1" applyFill="1" applyBorder="1" applyAlignment="1">
      <alignment vertical="center"/>
    </xf>
    <xf numFmtId="0" fontId="12" fillId="0" borderId="52" xfId="0" applyFont="1" applyBorder="1" applyAlignment="1">
      <alignment horizontal="right" vertical="center" wrapText="1"/>
    </xf>
    <xf numFmtId="0" fontId="0" fillId="0" borderId="53" xfId="0" applyBorder="1" applyAlignment="1">
      <alignment vertical="center"/>
    </xf>
    <xf numFmtId="42" fontId="0" fillId="17" borderId="30" xfId="0" applyNumberFormat="1" applyFill="1" applyBorder="1" applyAlignment="1">
      <alignment vertical="center"/>
    </xf>
    <xf numFmtId="164" fontId="0" fillId="17" borderId="30" xfId="0" applyNumberFormat="1" applyFill="1" applyBorder="1" applyAlignment="1">
      <alignment vertical="center"/>
    </xf>
    <xf numFmtId="164" fontId="0" fillId="17" borderId="31" xfId="0" applyNumberFormat="1" applyFill="1" applyBorder="1" applyAlignment="1">
      <alignment vertical="center"/>
    </xf>
    <xf numFmtId="0" fontId="0" fillId="2" borderId="12" xfId="0" applyFill="1" applyBorder="1" applyAlignment="1">
      <alignment horizontal="center" vertical="center"/>
    </xf>
    <xf numFmtId="0" fontId="0" fillId="2" borderId="50" xfId="0" applyFill="1" applyBorder="1" applyAlignment="1">
      <alignment vertical="center" wrapText="1"/>
    </xf>
    <xf numFmtId="0" fontId="0" fillId="2" borderId="1" xfId="0" applyFill="1" applyBorder="1" applyAlignment="1">
      <alignment vertical="center" wrapText="1"/>
    </xf>
    <xf numFmtId="0" fontId="0" fillId="2" borderId="1" xfId="0" applyFill="1" applyBorder="1"/>
    <xf numFmtId="0" fontId="0" fillId="0" borderId="0" xfId="0" applyAlignment="1">
      <alignment horizontal="left"/>
    </xf>
    <xf numFmtId="0" fontId="0" fillId="2" borderId="49" xfId="0" applyFill="1" applyBorder="1" applyAlignment="1">
      <alignment vertical="center"/>
    </xf>
    <xf numFmtId="0" fontId="0" fillId="2" borderId="51" xfId="0" applyFill="1" applyBorder="1" applyAlignment="1">
      <alignment vertical="center"/>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28" xfId="0" applyNumberFormat="1" applyFont="1" applyFill="1" applyBorder="1" applyAlignment="1">
      <alignment horizontal="center" vertical="center" wrapText="1"/>
    </xf>
    <xf numFmtId="2" fontId="24" fillId="6" borderId="38" xfId="0" applyNumberFormat="1" applyFont="1" applyFill="1" applyBorder="1" applyAlignment="1">
      <alignment horizontal="center" vertical="center" wrapText="1"/>
    </xf>
    <xf numFmtId="0" fontId="31" fillId="2" borderId="0" xfId="0" applyFont="1" applyFill="1" applyAlignment="1">
      <alignment horizontal="center" wrapText="1"/>
    </xf>
    <xf numFmtId="0" fontId="24" fillId="10" borderId="24"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4" fillId="10" borderId="40" xfId="0" applyFont="1" applyFill="1" applyBorder="1" applyAlignment="1">
      <alignment horizontal="center" vertical="center" wrapText="1"/>
    </xf>
    <xf numFmtId="167" fontId="0" fillId="3" borderId="37" xfId="0" applyNumberFormat="1" applyFill="1" applyBorder="1" applyAlignment="1">
      <alignment horizontal="center" vertical="center" wrapText="1"/>
    </xf>
    <xf numFmtId="0" fontId="0" fillId="3" borderId="34" xfId="0" applyFill="1" applyBorder="1" applyAlignment="1">
      <alignment horizontal="center" vertical="center" wrapText="1"/>
    </xf>
    <xf numFmtId="0" fontId="0" fillId="3" borderId="25" xfId="0" applyFill="1" applyBorder="1" applyAlignment="1">
      <alignment horizontal="center" vertical="center" wrapText="1"/>
    </xf>
    <xf numFmtId="168" fontId="10" fillId="3" borderId="37" xfId="1" applyNumberFormat="1" applyFont="1" applyFill="1" applyBorder="1" applyAlignment="1">
      <alignment horizontal="center" vertical="center" wrapText="1"/>
    </xf>
    <xf numFmtId="168" fontId="10" fillId="3" borderId="34" xfId="1" applyNumberFormat="1" applyFont="1" applyFill="1" applyBorder="1" applyAlignment="1">
      <alignment horizontal="center" vertical="center" wrapText="1"/>
    </xf>
    <xf numFmtId="168" fontId="10" fillId="3" borderId="25" xfId="1" applyNumberFormat="1" applyFont="1" applyFill="1" applyBorder="1" applyAlignment="1">
      <alignment horizontal="center" vertical="center" wrapText="1"/>
    </xf>
    <xf numFmtId="2" fontId="24" fillId="7" borderId="28" xfId="0" applyNumberFormat="1" applyFont="1" applyFill="1" applyBorder="1" applyAlignment="1">
      <alignment horizontal="center" vertical="center" wrapText="1"/>
    </xf>
    <xf numFmtId="2" fontId="24" fillId="7" borderId="31" xfId="0" applyNumberFormat="1" applyFont="1" applyFill="1" applyBorder="1" applyAlignment="1">
      <alignment horizontal="center" vertical="center" wrapText="1"/>
    </xf>
    <xf numFmtId="2" fontId="24" fillId="7" borderId="5" xfId="0" applyNumberFormat="1" applyFont="1" applyFill="1" applyBorder="1" applyAlignment="1">
      <alignment horizontal="center" vertical="center" wrapText="1"/>
    </xf>
    <xf numFmtId="2" fontId="24" fillId="7" borderId="2" xfId="0" applyNumberFormat="1" applyFont="1" applyFill="1" applyBorder="1" applyAlignment="1">
      <alignment horizontal="center" vertical="center" wrapText="1"/>
    </xf>
    <xf numFmtId="2" fontId="24" fillId="7" borderId="26" xfId="0" applyNumberFormat="1" applyFont="1" applyFill="1" applyBorder="1" applyAlignment="1">
      <alignment horizontal="center" vertical="center" wrapText="1"/>
    </xf>
    <xf numFmtId="2" fontId="24" fillId="7" borderId="13" xfId="0" applyNumberFormat="1" applyFont="1" applyFill="1" applyBorder="1" applyAlignment="1">
      <alignment horizontal="center" vertical="center" wrapText="1"/>
    </xf>
    <xf numFmtId="2" fontId="24" fillId="8" borderId="26" xfId="0" applyNumberFormat="1" applyFont="1" applyFill="1" applyBorder="1" applyAlignment="1">
      <alignment horizontal="center" vertical="center" wrapText="1"/>
    </xf>
    <xf numFmtId="2" fontId="24" fillId="8" borderId="17" xfId="0" applyNumberFormat="1" applyFont="1" applyFill="1" applyBorder="1" applyAlignment="1">
      <alignment horizontal="center" vertical="center" wrapText="1"/>
    </xf>
    <xf numFmtId="2" fontId="24" fillId="8" borderId="32" xfId="0" applyNumberFormat="1" applyFont="1" applyFill="1" applyBorder="1" applyAlignment="1">
      <alignment horizontal="center" vertical="center" wrapText="1"/>
    </xf>
    <xf numFmtId="167" fontId="32" fillId="7" borderId="21" xfId="3" applyNumberFormat="1" applyFont="1" applyFill="1" applyBorder="1" applyAlignment="1">
      <alignment horizontal="center"/>
    </xf>
    <xf numFmtId="167" fontId="32" fillId="7" borderId="41" xfId="3" applyNumberFormat="1" applyFont="1" applyFill="1" applyBorder="1" applyAlignment="1">
      <alignment horizontal="center"/>
    </xf>
    <xf numFmtId="167" fontId="32" fillId="7" borderId="42" xfId="3" applyNumberFormat="1" applyFont="1" applyFill="1" applyBorder="1" applyAlignment="1">
      <alignment horizontal="center"/>
    </xf>
    <xf numFmtId="167" fontId="32" fillId="6" borderId="21" xfId="3" applyNumberFormat="1" applyFont="1" applyFill="1" applyBorder="1" applyAlignment="1">
      <alignment horizontal="center"/>
    </xf>
    <xf numFmtId="167" fontId="32" fillId="6" borderId="41" xfId="3" applyNumberFormat="1" applyFont="1" applyFill="1" applyBorder="1" applyAlignment="1">
      <alignment horizontal="center"/>
    </xf>
    <xf numFmtId="167" fontId="32" fillId="6" borderId="42" xfId="3" applyNumberFormat="1" applyFont="1" applyFill="1" applyBorder="1" applyAlignment="1">
      <alignment horizontal="center"/>
    </xf>
    <xf numFmtId="167" fontId="19" fillId="3" borderId="21" xfId="3" applyNumberFormat="1" applyFont="1" applyFill="1" applyBorder="1" applyAlignment="1">
      <alignment horizontal="center"/>
    </xf>
    <xf numFmtId="167" fontId="19" fillId="3" borderId="41" xfId="3" applyNumberFormat="1" applyFont="1" applyFill="1" applyBorder="1" applyAlignment="1">
      <alignment horizontal="center"/>
    </xf>
    <xf numFmtId="167" fontId="19" fillId="3" borderId="43" xfId="3" applyNumberFormat="1" applyFont="1" applyFill="1" applyBorder="1" applyAlignment="1">
      <alignment horizontal="center"/>
    </xf>
    <xf numFmtId="167" fontId="19" fillId="3" borderId="44" xfId="3" applyNumberFormat="1" applyFont="1" applyFill="1" applyBorder="1" applyAlignment="1">
      <alignment horizontal="center"/>
    </xf>
    <xf numFmtId="167" fontId="0" fillId="3" borderId="37" xfId="0" applyNumberFormat="1" applyFill="1" applyBorder="1" applyAlignment="1">
      <alignment horizontal="center" vertical="center"/>
    </xf>
    <xf numFmtId="0" fontId="0" fillId="3" borderId="34" xfId="0" applyFill="1" applyBorder="1" applyAlignment="1">
      <alignment horizontal="center" vertical="center"/>
    </xf>
    <xf numFmtId="0" fontId="0" fillId="3" borderId="25" xfId="0" applyFill="1" applyBorder="1" applyAlignment="1">
      <alignment horizontal="center" vertical="center"/>
    </xf>
    <xf numFmtId="168" fontId="10" fillId="3" borderId="37" xfId="1" applyNumberFormat="1" applyFont="1" applyFill="1" applyBorder="1" applyAlignment="1">
      <alignment horizontal="center" vertical="center"/>
    </xf>
    <xf numFmtId="168" fontId="10" fillId="3" borderId="34" xfId="1" applyNumberFormat="1" applyFont="1" applyFill="1" applyBorder="1" applyAlignment="1">
      <alignment horizontal="center" vertical="center"/>
    </xf>
    <xf numFmtId="168" fontId="10" fillId="3" borderId="25" xfId="1" applyNumberFormat="1" applyFont="1" applyFill="1" applyBorder="1" applyAlignment="1">
      <alignment horizontal="center" vertical="center"/>
    </xf>
    <xf numFmtId="168" fontId="10" fillId="2" borderId="34" xfId="1" applyNumberFormat="1" applyFont="1" applyFill="1" applyBorder="1" applyAlignment="1">
      <alignment horizontal="center" vertical="center" wrapText="1"/>
    </xf>
    <xf numFmtId="167" fontId="0" fillId="2" borderId="34" xfId="0" applyNumberFormat="1" applyFill="1" applyBorder="1" applyAlignment="1">
      <alignment horizontal="center" vertical="center" wrapText="1"/>
    </xf>
    <xf numFmtId="0" fontId="0" fillId="2" borderId="34" xfId="0"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wrapText="1"/>
    </xf>
    <xf numFmtId="2" fontId="24" fillId="7" borderId="32" xfId="0" applyNumberFormat="1" applyFont="1" applyFill="1" applyBorder="1" applyAlignment="1">
      <alignment horizontal="center" vertical="center" wrapText="1"/>
    </xf>
    <xf numFmtId="2" fontId="24" fillId="7" borderId="7" xfId="0" applyNumberFormat="1" applyFont="1" applyFill="1" applyBorder="1" applyAlignment="1">
      <alignment horizontal="center" vertical="center" wrapText="1"/>
    </xf>
    <xf numFmtId="2" fontId="24" fillId="6" borderId="26" xfId="0" applyNumberFormat="1" applyFont="1" applyFill="1" applyBorder="1" applyAlignment="1">
      <alignment horizontal="center" vertical="center" wrapText="1"/>
    </xf>
    <xf numFmtId="2" fontId="24" fillId="6" borderId="17" xfId="0" applyNumberFormat="1" applyFont="1" applyFill="1" applyBorder="1" applyAlignment="1">
      <alignment horizontal="center" vertical="center" wrapText="1"/>
    </xf>
    <xf numFmtId="167" fontId="0" fillId="2" borderId="37" xfId="0" applyNumberFormat="1" applyFill="1" applyBorder="1" applyAlignment="1">
      <alignment horizontal="center" vertical="center" wrapText="1"/>
    </xf>
    <xf numFmtId="0" fontId="0" fillId="2" borderId="25" xfId="0" applyFill="1" applyBorder="1" applyAlignment="1">
      <alignment horizontal="center" vertical="center" wrapText="1"/>
    </xf>
    <xf numFmtId="168" fontId="24" fillId="10" borderId="24" xfId="1" applyNumberFormat="1" applyFont="1" applyFill="1" applyBorder="1" applyAlignment="1">
      <alignment horizontal="center" vertical="center" wrapText="1"/>
    </xf>
    <xf numFmtId="168" fontId="24" fillId="10" borderId="22" xfId="1" applyNumberFormat="1" applyFont="1" applyFill="1" applyBorder="1" applyAlignment="1">
      <alignment horizontal="center" vertical="center" wrapText="1"/>
    </xf>
    <xf numFmtId="168" fontId="24" fillId="10" borderId="40" xfId="1" applyNumberFormat="1" applyFont="1" applyFill="1" applyBorder="1" applyAlignment="1">
      <alignment horizontal="center" vertical="center" wrapText="1"/>
    </xf>
    <xf numFmtId="168" fontId="10" fillId="2" borderId="37" xfId="1" applyNumberFormat="1" applyFont="1" applyFill="1" applyBorder="1" applyAlignment="1">
      <alignment horizontal="center" vertical="center" wrapText="1"/>
    </xf>
    <xf numFmtId="168" fontId="10" fillId="2" borderId="25" xfId="1" applyNumberFormat="1" applyFont="1" applyFill="1" applyBorder="1" applyAlignment="1">
      <alignment horizontal="center" vertical="center" wrapText="1"/>
    </xf>
    <xf numFmtId="2" fontId="24" fillId="8" borderId="19" xfId="0" applyNumberFormat="1" applyFont="1" applyFill="1" applyBorder="1" applyAlignment="1">
      <alignment horizontal="center" vertical="center" wrapText="1"/>
    </xf>
    <xf numFmtId="2" fontId="24" fillId="8" borderId="18" xfId="0" applyNumberFormat="1" applyFont="1" applyFill="1" applyBorder="1" applyAlignment="1">
      <alignment horizontal="center" vertical="center" wrapText="1"/>
    </xf>
    <xf numFmtId="2" fontId="24" fillId="8" borderId="5" xfId="0" applyNumberFormat="1" applyFont="1" applyFill="1" applyBorder="1" applyAlignment="1">
      <alignment horizontal="center" vertical="center" wrapText="1"/>
    </xf>
    <xf numFmtId="2" fontId="24" fillId="8" borderId="4" xfId="0" applyNumberFormat="1" applyFont="1" applyFill="1" applyBorder="1" applyAlignment="1">
      <alignment horizontal="center" vertical="center" wrapText="1"/>
    </xf>
    <xf numFmtId="167" fontId="32" fillId="8" borderId="21" xfId="3" applyNumberFormat="1" applyFont="1" applyFill="1" applyBorder="1" applyAlignment="1">
      <alignment horizontal="center"/>
    </xf>
    <xf numFmtId="167" fontId="32" fillId="8" borderId="41" xfId="3" applyNumberFormat="1" applyFont="1" applyFill="1" applyBorder="1" applyAlignment="1">
      <alignment horizontal="center"/>
    </xf>
    <xf numFmtId="0" fontId="0" fillId="2" borderId="26"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9" borderId="45" xfId="0" applyFont="1" applyFill="1" applyBorder="1" applyAlignment="1">
      <alignment horizontal="center" vertical="center" wrapText="1"/>
    </xf>
    <xf numFmtId="0" fontId="24" fillId="9" borderId="31" xfId="0" applyFont="1" applyFill="1" applyBorder="1" applyAlignment="1">
      <alignment horizontal="center" vertical="center" wrapText="1"/>
    </xf>
    <xf numFmtId="1" fontId="0" fillId="3" borderId="11" xfId="0" applyNumberFormat="1" applyFill="1" applyBorder="1" applyAlignment="1">
      <alignment horizontal="center" vertical="center" wrapText="1"/>
    </xf>
    <xf numFmtId="1" fontId="0" fillId="3" borderId="12" xfId="0" applyNumberFormat="1" applyFill="1" applyBorder="1" applyAlignment="1">
      <alignment horizontal="center" vertical="center" wrapText="1"/>
    </xf>
    <xf numFmtId="1" fontId="0" fillId="3" borderId="13" xfId="0" applyNumberFormat="1" applyFill="1" applyBorder="1" applyAlignment="1">
      <alignment horizontal="center" vertical="center" wrapText="1"/>
    </xf>
    <xf numFmtId="0" fontId="0" fillId="3" borderId="14"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2" borderId="11" xfId="0" applyFill="1" applyBorder="1" applyAlignment="1">
      <alignment horizontal="center" vertical="center"/>
    </xf>
    <xf numFmtId="167" fontId="15" fillId="2" borderId="21" xfId="0" applyNumberFormat="1" applyFont="1" applyFill="1" applyBorder="1" applyAlignment="1">
      <alignment horizontal="center"/>
    </xf>
    <xf numFmtId="167" fontId="15" fillId="2" borderId="41" xfId="0" applyNumberFormat="1" applyFont="1" applyFill="1" applyBorder="1" applyAlignment="1">
      <alignment horizontal="center"/>
    </xf>
    <xf numFmtId="167" fontId="15" fillId="2" borderId="42" xfId="0" applyNumberFormat="1" applyFont="1" applyFill="1" applyBorder="1" applyAlignment="1">
      <alignment horizontal="center"/>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167" fontId="23" fillId="5" borderId="21" xfId="0" applyNumberFormat="1" applyFont="1" applyFill="1" applyBorder="1" applyAlignment="1">
      <alignment horizontal="center"/>
    </xf>
    <xf numFmtId="167" fontId="23" fillId="5" borderId="41" xfId="0" applyNumberFormat="1" applyFont="1" applyFill="1" applyBorder="1" applyAlignment="1">
      <alignment horizontal="center"/>
    </xf>
    <xf numFmtId="167" fontId="23" fillId="5" borderId="42" xfId="0" applyNumberFormat="1" applyFont="1" applyFill="1" applyBorder="1" applyAlignment="1">
      <alignment horizontal="center"/>
    </xf>
    <xf numFmtId="0" fontId="12" fillId="2"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12" xfId="0" applyBorder="1" applyAlignment="1">
      <alignment horizontal="justify" vertical="center" wrapText="1"/>
    </xf>
    <xf numFmtId="0" fontId="25"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32" xfId="0" applyFont="1" applyBorder="1" applyAlignment="1">
      <alignment horizontal="center" vertical="center" wrapText="1"/>
    </xf>
    <xf numFmtId="0" fontId="27" fillId="13" borderId="1" xfId="0" applyFont="1" applyFill="1" applyBorder="1" applyAlignment="1">
      <alignment horizontal="center" vertical="center" wrapText="1"/>
    </xf>
    <xf numFmtId="0" fontId="12" fillId="17" borderId="54" xfId="0" applyFont="1" applyFill="1" applyBorder="1" applyAlignment="1">
      <alignment horizontal="right" vertical="center"/>
    </xf>
    <xf numFmtId="0" fontId="12" fillId="17" borderId="39" xfId="0" applyFont="1" applyFill="1" applyBorder="1" applyAlignment="1">
      <alignment horizontal="right" vertical="center"/>
    </xf>
    <xf numFmtId="0" fontId="12" fillId="17" borderId="54" xfId="0" applyFont="1" applyFill="1" applyBorder="1" applyAlignment="1">
      <alignment horizontal="right" vertical="center" wrapText="1"/>
    </xf>
    <xf numFmtId="0" fontId="12" fillId="17" borderId="39" xfId="0" applyFont="1" applyFill="1" applyBorder="1" applyAlignment="1">
      <alignment horizontal="right" vertical="center" wrapText="1"/>
    </xf>
    <xf numFmtId="0" fontId="9" fillId="17" borderId="5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0" fillId="0" borderId="55" xfId="0" applyBorder="1" applyAlignment="1">
      <alignment horizontal="center" vertical="center" wrapText="1"/>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0" borderId="52" xfId="0" applyBorder="1" applyAlignment="1">
      <alignment vertical="center"/>
    </xf>
    <xf numFmtId="0" fontId="0" fillId="0" borderId="0" xfId="0" applyAlignment="1">
      <alignment vertical="center"/>
    </xf>
    <xf numFmtId="0" fontId="0" fillId="0" borderId="53" xfId="0" applyBorder="1" applyAlignment="1">
      <alignment vertical="center"/>
    </xf>
    <xf numFmtId="0" fontId="8" fillId="17" borderId="11" xfId="0" applyFont="1" applyFill="1" applyBorder="1" applyAlignment="1">
      <alignment horizontal="center" vertical="center" wrapText="1"/>
    </xf>
    <xf numFmtId="0" fontId="14" fillId="17" borderId="3" xfId="0" applyFont="1" applyFill="1" applyBorder="1" applyAlignment="1">
      <alignment vertical="center" wrapText="1"/>
    </xf>
    <xf numFmtId="0" fontId="14" fillId="17" borderId="45" xfId="0" applyFont="1" applyFill="1" applyBorder="1" applyAlignment="1">
      <alignment vertical="center" wrapText="1"/>
    </xf>
    <xf numFmtId="0" fontId="12" fillId="17" borderId="56" xfId="0" applyFont="1" applyFill="1" applyBorder="1" applyAlignment="1">
      <alignment horizontal="right" vertical="center" wrapText="1"/>
    </xf>
    <xf numFmtId="0" fontId="12" fillId="17" borderId="57" xfId="0" applyFont="1" applyFill="1" applyBorder="1" applyAlignment="1">
      <alignment horizontal="right" vertical="center" wrapText="1"/>
    </xf>
    <xf numFmtId="0" fontId="0" fillId="0" borderId="61" xfId="0" applyBorder="1" applyAlignment="1">
      <alignment horizontal="center" vertical="center" wrapText="1"/>
    </xf>
    <xf numFmtId="0" fontId="0" fillId="0" borderId="47" xfId="0" applyBorder="1" applyAlignment="1">
      <alignment horizontal="center" vertical="center" wrapText="1"/>
    </xf>
    <xf numFmtId="0" fontId="0" fillId="0" borderId="62" xfId="0" applyBorder="1" applyAlignment="1">
      <alignment horizontal="center" vertical="center" wrapText="1"/>
    </xf>
    <xf numFmtId="0" fontId="0" fillId="2" borderId="52" xfId="0" applyFill="1" applyBorder="1" applyAlignment="1">
      <alignment vertical="center"/>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53" xfId="0" applyBorder="1" applyAlignment="1">
      <alignment horizontal="left" vertical="center" wrapText="1"/>
    </xf>
    <xf numFmtId="0" fontId="0" fillId="0" borderId="52" xfId="0" applyBorder="1" applyAlignment="1">
      <alignment horizontal="center" vertical="center" wrapText="1"/>
    </xf>
    <xf numFmtId="0" fontId="0" fillId="0" borderId="0" xfId="0"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2" borderId="52" xfId="0" applyFill="1" applyBorder="1" applyAlignment="1">
      <alignment horizontal="left" vertical="center" wrapText="1"/>
    </xf>
    <xf numFmtId="0" fontId="0" fillId="2" borderId="0" xfId="0" applyFill="1" applyAlignment="1">
      <alignment horizontal="left" vertical="center" wrapText="1"/>
    </xf>
    <xf numFmtId="0" fontId="0" fillId="2" borderId="53"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2" borderId="48" xfId="0" applyFill="1" applyBorder="1" applyAlignment="1">
      <alignment horizontal="left" vertical="center" wrapText="1"/>
    </xf>
    <xf numFmtId="0" fontId="14" fillId="15" borderId="14" xfId="6" applyFont="1" applyFill="1" applyBorder="1" applyAlignment="1">
      <alignment horizontal="center" vertical="center"/>
    </xf>
    <xf numFmtId="0" fontId="14" fillId="15" borderId="33" xfId="6" applyFont="1" applyFill="1" applyBorder="1" applyAlignment="1">
      <alignment horizontal="center" vertical="center"/>
    </xf>
    <xf numFmtId="0" fontId="14" fillId="15" borderId="46" xfId="6" applyFont="1" applyFill="1" applyBorder="1" applyAlignment="1">
      <alignment horizontal="center" vertical="center"/>
    </xf>
    <xf numFmtId="0" fontId="12" fillId="15" borderId="6" xfId="6" applyFont="1" applyFill="1" applyBorder="1" applyAlignment="1">
      <alignment horizontal="center" vertical="center" wrapText="1"/>
    </xf>
    <xf numFmtId="0" fontId="12" fillId="15" borderId="32" xfId="6" applyFont="1" applyFill="1" applyBorder="1" applyAlignment="1">
      <alignment horizontal="center" vertical="center" wrapText="1"/>
    </xf>
    <xf numFmtId="0" fontId="12" fillId="15" borderId="7" xfId="6" applyFont="1" applyFill="1" applyBorder="1" applyAlignment="1">
      <alignment horizontal="center" vertical="center" wrapText="1"/>
    </xf>
    <xf numFmtId="1" fontId="14" fillId="15" borderId="3" xfId="3" applyNumberFormat="1" applyFont="1" applyFill="1" applyBorder="1" applyAlignment="1">
      <alignment horizontal="center" vertical="center" wrapText="1"/>
    </xf>
    <xf numFmtId="1" fontId="14" fillId="15" borderId="1" xfId="3" applyNumberFormat="1" applyFont="1" applyFill="1" applyBorder="1" applyAlignment="1">
      <alignment horizontal="center" vertical="center" wrapText="1"/>
    </xf>
    <xf numFmtId="1" fontId="14" fillId="15" borderId="2" xfId="3" applyNumberFormat="1" applyFont="1" applyFill="1" applyBorder="1" applyAlignment="1">
      <alignment horizontal="center" vertical="center" wrapText="1"/>
    </xf>
    <xf numFmtId="0" fontId="14" fillId="15" borderId="45" xfId="6" applyFont="1" applyFill="1" applyBorder="1" applyAlignment="1">
      <alignment horizontal="center" vertical="center"/>
    </xf>
    <xf numFmtId="0" fontId="14" fillId="15" borderId="30" xfId="6" applyFont="1" applyFill="1" applyBorder="1" applyAlignment="1">
      <alignment horizontal="center" vertical="center"/>
    </xf>
    <xf numFmtId="0" fontId="14" fillId="15" borderId="31" xfId="6" applyFont="1" applyFill="1" applyBorder="1" applyAlignment="1">
      <alignment horizontal="center" vertical="center"/>
    </xf>
    <xf numFmtId="0" fontId="14" fillId="16" borderId="14" xfId="6" applyFont="1" applyFill="1" applyBorder="1" applyAlignment="1">
      <alignment horizontal="center" vertical="center"/>
    </xf>
    <xf numFmtId="0" fontId="14" fillId="16" borderId="33" xfId="6" applyFont="1" applyFill="1" applyBorder="1" applyAlignment="1">
      <alignment horizontal="center" vertical="center"/>
    </xf>
    <xf numFmtId="0" fontId="14" fillId="16" borderId="46" xfId="6" applyFont="1" applyFill="1" applyBorder="1" applyAlignment="1">
      <alignment horizontal="center" vertical="center"/>
    </xf>
    <xf numFmtId="0" fontId="16" fillId="16" borderId="6"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4" fillId="16" borderId="6" xfId="6" applyFont="1" applyFill="1" applyBorder="1" applyAlignment="1">
      <alignment horizontal="center" vertical="center"/>
    </xf>
    <xf numFmtId="0" fontId="14" fillId="16" borderId="32" xfId="6" applyFont="1" applyFill="1" applyBorder="1" applyAlignment="1">
      <alignment horizontal="center" vertical="center"/>
    </xf>
    <xf numFmtId="0" fontId="14" fillId="16" borderId="7" xfId="6" applyFont="1" applyFill="1" applyBorder="1" applyAlignment="1">
      <alignment horizontal="center" vertical="center"/>
    </xf>
    <xf numFmtId="0" fontId="14" fillId="16" borderId="37" xfId="6" applyFont="1" applyFill="1" applyBorder="1" applyAlignment="1">
      <alignment horizontal="center" vertical="center"/>
    </xf>
    <xf numFmtId="0" fontId="14" fillId="16" borderId="34" xfId="6" applyFont="1" applyFill="1" applyBorder="1" applyAlignment="1">
      <alignment horizontal="center" vertical="center"/>
    </xf>
    <xf numFmtId="0" fontId="14" fillId="16" borderId="25" xfId="6" applyFont="1" applyFill="1" applyBorder="1" applyAlignment="1">
      <alignment horizontal="center" vertical="center"/>
    </xf>
    <xf numFmtId="1" fontId="14" fillId="15" borderId="4" xfId="3" applyNumberFormat="1" applyFont="1" applyFill="1" applyBorder="1" applyAlignment="1">
      <alignment horizontal="center" vertical="center" wrapText="1"/>
    </xf>
    <xf numFmtId="0" fontId="14" fillId="15" borderId="38" xfId="6" applyFont="1" applyFill="1" applyBorder="1" applyAlignment="1">
      <alignment horizontal="center" vertical="center"/>
    </xf>
    <xf numFmtId="0" fontId="14" fillId="15" borderId="12" xfId="6" applyFont="1" applyFill="1" applyBorder="1" applyAlignment="1">
      <alignment horizontal="center" vertical="center"/>
    </xf>
    <xf numFmtId="0" fontId="14" fillId="15" borderId="17" xfId="6" applyFont="1" applyFill="1" applyBorder="1" applyAlignment="1">
      <alignment horizontal="center" vertical="center"/>
    </xf>
    <xf numFmtId="0" fontId="12" fillId="15" borderId="1" xfId="6" applyFont="1" applyFill="1" applyBorder="1" applyAlignment="1">
      <alignment horizontal="center" vertical="center" wrapText="1"/>
    </xf>
    <xf numFmtId="0" fontId="12" fillId="15" borderId="4" xfId="6" applyFont="1" applyFill="1" applyBorder="1" applyAlignment="1">
      <alignment horizontal="center" vertical="center" wrapText="1"/>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53125" defaultRowHeight="14.5"/>
  <cols>
    <col min="1" max="1" width="5.1796875" style="1" customWidth="1"/>
    <col min="2" max="2" width="23.7265625" style="1" hidden="1" customWidth="1"/>
    <col min="3" max="3" width="11" style="4" customWidth="1"/>
    <col min="4" max="4" width="65.26953125" style="6" customWidth="1"/>
    <col min="5" max="5" width="6.81640625" style="18" customWidth="1"/>
    <col min="6" max="6" width="9.1796875" style="2" customWidth="1"/>
    <col min="7" max="7" width="13.7265625" style="12" customWidth="1"/>
    <col min="8" max="8" width="12" style="12" customWidth="1"/>
    <col min="9" max="9" width="14.54296875" style="12" customWidth="1"/>
    <col min="10" max="10" width="19.7265625" style="12" bestFit="1" customWidth="1"/>
    <col min="11" max="11" width="12" style="1" customWidth="1"/>
    <col min="12" max="12" width="12.1796875" style="1" customWidth="1"/>
    <col min="13" max="13" width="14.453125" style="1" customWidth="1"/>
    <col min="14" max="14" width="19.7265625" style="1" bestFit="1" customWidth="1"/>
    <col min="15" max="15" width="15.81640625" style="1" customWidth="1"/>
    <col min="16" max="16" width="14" style="1" customWidth="1"/>
    <col min="17" max="17" width="16.26953125" style="1" customWidth="1"/>
    <col min="18" max="18" width="19.7265625" style="1" bestFit="1" customWidth="1"/>
    <col min="19" max="19" width="17" style="1" customWidth="1"/>
    <col min="20" max="20" width="16.1796875" style="1" customWidth="1"/>
    <col min="21" max="21" width="6" style="89" customWidth="1"/>
    <col min="22" max="22" width="21.54296875" style="1" customWidth="1"/>
    <col min="23" max="16384" width="11.453125" style="1"/>
  </cols>
  <sheetData>
    <row r="4" spans="1:22" s="5" customFormat="1" ht="23.25" customHeight="1">
      <c r="A4" s="277" t="s">
        <v>0</v>
      </c>
      <c r="B4" s="277"/>
      <c r="C4" s="277"/>
      <c r="D4" s="277"/>
      <c r="E4" s="277"/>
      <c r="F4" s="277"/>
      <c r="G4" s="277"/>
      <c r="H4" s="277"/>
      <c r="I4" s="277"/>
      <c r="J4" s="277"/>
      <c r="K4" s="277"/>
      <c r="L4" s="277"/>
      <c r="M4" s="277"/>
      <c r="N4" s="277"/>
      <c r="O4" s="277"/>
      <c r="P4" s="277"/>
      <c r="Q4" s="277"/>
      <c r="R4" s="277"/>
      <c r="S4" s="277"/>
      <c r="T4" s="277"/>
      <c r="U4" s="277"/>
      <c r="V4" s="277"/>
    </row>
    <row r="5" spans="1:22" s="5" customFormat="1" ht="18.75" customHeight="1">
      <c r="U5" s="88"/>
    </row>
    <row r="6" spans="1:22" s="5" customFormat="1" ht="16" thickBot="1">
      <c r="A6" s="8"/>
      <c r="B6" s="8"/>
      <c r="C6" s="8"/>
      <c r="D6" s="8"/>
      <c r="E6" s="22"/>
      <c r="F6" s="8"/>
      <c r="G6" s="13"/>
      <c r="H6" s="13"/>
      <c r="I6" s="13"/>
      <c r="J6" s="13"/>
      <c r="U6" s="88"/>
    </row>
    <row r="7" spans="1:22" ht="21.5" thickBot="1">
      <c r="E7" s="40"/>
      <c r="F7" s="44"/>
      <c r="G7" s="296" t="s">
        <v>1</v>
      </c>
      <c r="H7" s="297"/>
      <c r="I7" s="297"/>
      <c r="J7" s="298"/>
      <c r="K7" s="299" t="s">
        <v>2</v>
      </c>
      <c r="L7" s="300"/>
      <c r="M7" s="300"/>
      <c r="N7" s="301"/>
      <c r="O7" s="332" t="s">
        <v>3</v>
      </c>
      <c r="P7" s="333"/>
      <c r="Q7" s="333"/>
      <c r="R7" s="333"/>
      <c r="S7" s="278" t="s">
        <v>4</v>
      </c>
      <c r="T7" s="278" t="s">
        <v>5</v>
      </c>
      <c r="U7" s="323" t="s">
        <v>6</v>
      </c>
      <c r="V7" s="278" t="s">
        <v>7</v>
      </c>
    </row>
    <row r="8" spans="1:22" s="5" customFormat="1" ht="15" customHeight="1">
      <c r="A8" s="340" t="s">
        <v>8</v>
      </c>
      <c r="B8" s="340" t="s">
        <v>9</v>
      </c>
      <c r="C8" s="340" t="s">
        <v>10</v>
      </c>
      <c r="D8" s="340" t="s">
        <v>11</v>
      </c>
      <c r="E8" s="340" t="s">
        <v>12</v>
      </c>
      <c r="F8" s="355" t="s">
        <v>13</v>
      </c>
      <c r="G8" s="291" t="s">
        <v>14</v>
      </c>
      <c r="H8" s="289" t="s">
        <v>15</v>
      </c>
      <c r="I8" s="317" t="s">
        <v>16</v>
      </c>
      <c r="J8" s="287" t="s">
        <v>17</v>
      </c>
      <c r="K8" s="319" t="s">
        <v>14</v>
      </c>
      <c r="L8" s="315" t="s">
        <v>15</v>
      </c>
      <c r="M8" s="274" t="s">
        <v>16</v>
      </c>
      <c r="N8" s="275" t="s">
        <v>17</v>
      </c>
      <c r="O8" s="293" t="s">
        <v>14</v>
      </c>
      <c r="P8" s="330" t="s">
        <v>15</v>
      </c>
      <c r="Q8" s="295" t="s">
        <v>16</v>
      </c>
      <c r="R8" s="328" t="s">
        <v>17</v>
      </c>
      <c r="S8" s="279"/>
      <c r="T8" s="279"/>
      <c r="U8" s="324"/>
      <c r="V8" s="279"/>
    </row>
    <row r="9" spans="1:22" s="5" customFormat="1" ht="48" customHeight="1" thickBot="1">
      <c r="A9" s="341"/>
      <c r="B9" s="341"/>
      <c r="C9" s="341"/>
      <c r="D9" s="341"/>
      <c r="E9" s="341"/>
      <c r="F9" s="356"/>
      <c r="G9" s="292"/>
      <c r="H9" s="290"/>
      <c r="I9" s="318"/>
      <c r="J9" s="288"/>
      <c r="K9" s="320"/>
      <c r="L9" s="316"/>
      <c r="M9" s="274"/>
      <c r="N9" s="276"/>
      <c r="O9" s="294"/>
      <c r="P9" s="331"/>
      <c r="Q9" s="295"/>
      <c r="R9" s="329"/>
      <c r="S9" s="280"/>
      <c r="T9" s="280"/>
      <c r="U9" s="325"/>
      <c r="V9" s="280"/>
    </row>
    <row r="10" spans="1:22" ht="43.5">
      <c r="A10" s="348">
        <v>1</v>
      </c>
      <c r="B10" s="271"/>
      <c r="C10" s="271" t="s">
        <v>18</v>
      </c>
      <c r="D10" s="23" t="s">
        <v>19</v>
      </c>
      <c r="E10" s="24">
        <v>1</v>
      </c>
      <c r="F10" s="45">
        <v>1</v>
      </c>
      <c r="G10" s="51">
        <v>5415022.820453315</v>
      </c>
      <c r="H10" s="41">
        <f>+G10*16%</f>
        <v>866403.65127253043</v>
      </c>
      <c r="I10" s="41">
        <f>+H10+G10</f>
        <v>6281426.4717258457</v>
      </c>
      <c r="J10" s="58">
        <f>+I10*F10*E10</f>
        <v>6281426.4717258457</v>
      </c>
      <c r="K10" s="51">
        <v>660000</v>
      </c>
      <c r="L10" s="26">
        <f>+K10*16%</f>
        <v>105600</v>
      </c>
      <c r="M10" s="26">
        <f>+L10+K10</f>
        <v>765600</v>
      </c>
      <c r="N10" s="62">
        <f>+M10*E10*F10</f>
        <v>765600</v>
      </c>
      <c r="O10" s="51">
        <v>500000</v>
      </c>
      <c r="P10" s="26">
        <f>+O10*16%</f>
        <v>80000</v>
      </c>
      <c r="Q10" s="26">
        <f>+P10+O10</f>
        <v>580000</v>
      </c>
      <c r="R10" s="62">
        <f>+Q10*F10*E10</f>
        <v>580000</v>
      </c>
      <c r="S10" s="82">
        <f>AVERAGE(N10,R10)</f>
        <v>672800</v>
      </c>
      <c r="T10" s="281">
        <f>SUM(S10:S20)</f>
        <v>74511092</v>
      </c>
      <c r="U10" s="284">
        <v>1</v>
      </c>
      <c r="V10" s="281">
        <f>+U10*T10</f>
        <v>74511092</v>
      </c>
    </row>
    <row r="11" spans="1:22" ht="90" customHeight="1">
      <c r="A11" s="349"/>
      <c r="B11" s="272"/>
      <c r="C11" s="272"/>
      <c r="D11" s="27" t="s">
        <v>20</v>
      </c>
      <c r="E11" s="28">
        <v>5</v>
      </c>
      <c r="F11" s="46">
        <v>7</v>
      </c>
      <c r="G11" s="52">
        <v>1315076.9706815192</v>
      </c>
      <c r="H11" s="30">
        <f t="shared" ref="H11:H20" si="0">+G11*16%</f>
        <v>210412.31530904307</v>
      </c>
      <c r="I11" s="30">
        <f t="shared" ref="I11:I31" si="1">+H11+G11</f>
        <v>1525489.2859905623</v>
      </c>
      <c r="J11" s="59">
        <f t="shared" ref="J11:J31" si="2">+I11*F11*E11</f>
        <v>53392125.009669676</v>
      </c>
      <c r="K11" s="52">
        <v>350000</v>
      </c>
      <c r="L11" s="30">
        <f t="shared" ref="L11:L20" si="3">+K11*16%</f>
        <v>56000</v>
      </c>
      <c r="M11" s="30">
        <f t="shared" ref="M11:M31" si="4">+L11+K11</f>
        <v>406000</v>
      </c>
      <c r="N11" s="59">
        <f t="shared" ref="N11:N20" si="5">+M11*E11*F11</f>
        <v>14210000</v>
      </c>
      <c r="O11" s="52">
        <v>250000</v>
      </c>
      <c r="P11" s="30">
        <f t="shared" ref="P11:P20" si="6">+O11*16%</f>
        <v>40000</v>
      </c>
      <c r="Q11" s="30">
        <f t="shared" ref="Q11:Q31" si="7">+P11+O11</f>
        <v>290000</v>
      </c>
      <c r="R11" s="59">
        <f t="shared" ref="R11:R31" si="8">+Q11*F11*E11</f>
        <v>10150000</v>
      </c>
      <c r="S11" s="83">
        <f t="shared" ref="S11:S31" si="9">AVERAGE(N11,R11)</f>
        <v>12180000</v>
      </c>
      <c r="T11" s="282"/>
      <c r="U11" s="285"/>
      <c r="V11" s="282"/>
    </row>
    <row r="12" spans="1:22" ht="58">
      <c r="A12" s="349"/>
      <c r="B12" s="272"/>
      <c r="C12" s="272"/>
      <c r="D12" s="31" t="s">
        <v>21</v>
      </c>
      <c r="E12" s="29">
        <v>5</v>
      </c>
      <c r="F12" s="46">
        <v>6</v>
      </c>
      <c r="G12" s="52">
        <v>409994.58497717953</v>
      </c>
      <c r="H12" s="30">
        <f t="shared" si="0"/>
        <v>65599.133596348722</v>
      </c>
      <c r="I12" s="30">
        <f t="shared" si="1"/>
        <v>475593.71857352823</v>
      </c>
      <c r="J12" s="59">
        <f t="shared" si="2"/>
        <v>14267811.557205845</v>
      </c>
      <c r="K12" s="52">
        <v>230000</v>
      </c>
      <c r="L12" s="30">
        <f t="shared" si="3"/>
        <v>36800</v>
      </c>
      <c r="M12" s="30">
        <f t="shared" si="4"/>
        <v>266800</v>
      </c>
      <c r="N12" s="59">
        <f t="shared" si="5"/>
        <v>8004000</v>
      </c>
      <c r="O12" s="52">
        <v>220000</v>
      </c>
      <c r="P12" s="30">
        <f t="shared" si="6"/>
        <v>35200</v>
      </c>
      <c r="Q12" s="30">
        <f t="shared" si="7"/>
        <v>255200</v>
      </c>
      <c r="R12" s="59">
        <f t="shared" si="8"/>
        <v>7656000</v>
      </c>
      <c r="S12" s="83">
        <f t="shared" si="9"/>
        <v>7830000</v>
      </c>
      <c r="T12" s="282"/>
      <c r="U12" s="285"/>
      <c r="V12" s="282"/>
    </row>
    <row r="13" spans="1:22" ht="72.5">
      <c r="A13" s="349"/>
      <c r="B13" s="272"/>
      <c r="C13" s="272"/>
      <c r="D13" s="31" t="s">
        <v>22</v>
      </c>
      <c r="E13" s="29">
        <v>5</v>
      </c>
      <c r="F13" s="46">
        <v>7</v>
      </c>
      <c r="G13" s="52">
        <v>232072.40659085635</v>
      </c>
      <c r="H13" s="30">
        <f t="shared" si="0"/>
        <v>37131.585054537019</v>
      </c>
      <c r="I13" s="30">
        <f t="shared" si="1"/>
        <v>269203.99164539337</v>
      </c>
      <c r="J13" s="59">
        <f t="shared" si="2"/>
        <v>9422139.7075887676</v>
      </c>
      <c r="K13" s="52">
        <v>150000</v>
      </c>
      <c r="L13" s="30">
        <f t="shared" si="3"/>
        <v>24000</v>
      </c>
      <c r="M13" s="30">
        <f t="shared" si="4"/>
        <v>174000</v>
      </c>
      <c r="N13" s="59">
        <f t="shared" si="5"/>
        <v>6090000</v>
      </c>
      <c r="O13" s="52">
        <v>120000</v>
      </c>
      <c r="P13" s="30">
        <f t="shared" si="6"/>
        <v>19200</v>
      </c>
      <c r="Q13" s="30">
        <f t="shared" si="7"/>
        <v>139200</v>
      </c>
      <c r="R13" s="59">
        <f t="shared" si="8"/>
        <v>4872000</v>
      </c>
      <c r="S13" s="83">
        <f t="shared" si="9"/>
        <v>5481000</v>
      </c>
      <c r="T13" s="282"/>
      <c r="U13" s="285"/>
      <c r="V13" s="282"/>
    </row>
    <row r="14" spans="1:22" ht="58">
      <c r="A14" s="349"/>
      <c r="B14" s="272"/>
      <c r="C14" s="272"/>
      <c r="D14" s="32" t="s">
        <v>23</v>
      </c>
      <c r="E14" s="28">
        <v>5</v>
      </c>
      <c r="F14" s="46">
        <v>6</v>
      </c>
      <c r="G14" s="52">
        <v>123771.95018179006</v>
      </c>
      <c r="H14" s="30">
        <f t="shared" si="0"/>
        <v>19803.512029086411</v>
      </c>
      <c r="I14" s="30">
        <f t="shared" si="1"/>
        <v>143575.46221087646</v>
      </c>
      <c r="J14" s="59">
        <f t="shared" si="2"/>
        <v>4307263.8663262939</v>
      </c>
      <c r="K14" s="52">
        <v>80000</v>
      </c>
      <c r="L14" s="30">
        <f t="shared" si="3"/>
        <v>12800</v>
      </c>
      <c r="M14" s="30">
        <f t="shared" si="4"/>
        <v>92800</v>
      </c>
      <c r="N14" s="59">
        <f t="shared" si="5"/>
        <v>2784000</v>
      </c>
      <c r="O14" s="52">
        <v>40000</v>
      </c>
      <c r="P14" s="30">
        <f t="shared" si="6"/>
        <v>6400</v>
      </c>
      <c r="Q14" s="30">
        <f t="shared" si="7"/>
        <v>46400</v>
      </c>
      <c r="R14" s="59">
        <f t="shared" si="8"/>
        <v>1392000</v>
      </c>
      <c r="S14" s="83">
        <f t="shared" si="9"/>
        <v>2088000</v>
      </c>
      <c r="T14" s="282"/>
      <c r="U14" s="285"/>
      <c r="V14" s="282"/>
    </row>
    <row r="15" spans="1:22" ht="72.5">
      <c r="A15" s="349"/>
      <c r="B15" s="272"/>
      <c r="C15" s="272"/>
      <c r="D15" s="33" t="s">
        <v>24</v>
      </c>
      <c r="E15" s="28">
        <v>5</v>
      </c>
      <c r="F15" s="46">
        <v>200</v>
      </c>
      <c r="G15" s="52">
        <v>20112.941904540883</v>
      </c>
      <c r="H15" s="30">
        <f t="shared" si="0"/>
        <v>3218.0707047265414</v>
      </c>
      <c r="I15" s="30">
        <f t="shared" si="1"/>
        <v>23331.012609267425</v>
      </c>
      <c r="J15" s="59">
        <f t="shared" si="2"/>
        <v>23331012.609267425</v>
      </c>
      <c r="K15" s="52">
        <v>22000</v>
      </c>
      <c r="L15" s="30">
        <f t="shared" si="3"/>
        <v>3520</v>
      </c>
      <c r="M15" s="30">
        <f t="shared" si="4"/>
        <v>25520</v>
      </c>
      <c r="N15" s="59">
        <f t="shared" si="5"/>
        <v>25520000</v>
      </c>
      <c r="O15" s="52">
        <v>13500</v>
      </c>
      <c r="P15" s="30">
        <f t="shared" si="6"/>
        <v>2160</v>
      </c>
      <c r="Q15" s="30">
        <f t="shared" si="7"/>
        <v>15660</v>
      </c>
      <c r="R15" s="59">
        <f t="shared" si="8"/>
        <v>15660000</v>
      </c>
      <c r="S15" s="83">
        <f t="shared" si="9"/>
        <v>20590000</v>
      </c>
      <c r="T15" s="282"/>
      <c r="U15" s="285"/>
      <c r="V15" s="282"/>
    </row>
    <row r="16" spans="1:22" ht="130.5">
      <c r="A16" s="349"/>
      <c r="B16" s="272"/>
      <c r="C16" s="272"/>
      <c r="D16" s="27" t="s">
        <v>25</v>
      </c>
      <c r="E16" s="28">
        <v>5</v>
      </c>
      <c r="F16" s="46">
        <v>100</v>
      </c>
      <c r="G16" s="52">
        <v>92828.962636342549</v>
      </c>
      <c r="H16" s="30">
        <f t="shared" si="0"/>
        <v>14852.634021814809</v>
      </c>
      <c r="I16" s="30">
        <f t="shared" si="1"/>
        <v>107681.59665815736</v>
      </c>
      <c r="J16" s="59">
        <f t="shared" si="2"/>
        <v>53840798.329078674</v>
      </c>
      <c r="K16" s="52">
        <v>48000</v>
      </c>
      <c r="L16" s="30">
        <f t="shared" si="3"/>
        <v>7680</v>
      </c>
      <c r="M16" s="30">
        <f t="shared" si="4"/>
        <v>55680</v>
      </c>
      <c r="N16" s="59">
        <f t="shared" si="5"/>
        <v>27840000</v>
      </c>
      <c r="O16" s="52">
        <v>35000</v>
      </c>
      <c r="P16" s="30">
        <f t="shared" si="6"/>
        <v>5600</v>
      </c>
      <c r="Q16" s="30">
        <f t="shared" si="7"/>
        <v>40600</v>
      </c>
      <c r="R16" s="59">
        <f t="shared" si="8"/>
        <v>20300000</v>
      </c>
      <c r="S16" s="83">
        <f t="shared" si="9"/>
        <v>24070000</v>
      </c>
      <c r="T16" s="282"/>
      <c r="U16" s="285"/>
      <c r="V16" s="282"/>
    </row>
    <row r="17" spans="1:22" ht="29">
      <c r="A17" s="349"/>
      <c r="B17" s="272"/>
      <c r="C17" s="272"/>
      <c r="D17" s="34" t="s">
        <v>26</v>
      </c>
      <c r="E17" s="29">
        <v>1</v>
      </c>
      <c r="F17" s="46">
        <v>1</v>
      </c>
      <c r="G17" s="52">
        <v>541502.28204533155</v>
      </c>
      <c r="H17" s="30">
        <f t="shared" si="0"/>
        <v>86640.365127253055</v>
      </c>
      <c r="I17" s="30">
        <f t="shared" si="1"/>
        <v>628142.64717258466</v>
      </c>
      <c r="J17" s="59">
        <f t="shared" si="2"/>
        <v>628142.64717258466</v>
      </c>
      <c r="K17" s="52">
        <v>300000</v>
      </c>
      <c r="L17" s="30">
        <f t="shared" si="3"/>
        <v>48000</v>
      </c>
      <c r="M17" s="30">
        <f t="shared" si="4"/>
        <v>348000</v>
      </c>
      <c r="N17" s="59">
        <f t="shared" si="5"/>
        <v>348000</v>
      </c>
      <c r="O17" s="52">
        <v>230000</v>
      </c>
      <c r="P17" s="30">
        <f t="shared" si="6"/>
        <v>36800</v>
      </c>
      <c r="Q17" s="30">
        <f t="shared" si="7"/>
        <v>266800</v>
      </c>
      <c r="R17" s="59">
        <f t="shared" si="8"/>
        <v>266800</v>
      </c>
      <c r="S17" s="83">
        <f t="shared" si="9"/>
        <v>307400</v>
      </c>
      <c r="T17" s="282"/>
      <c r="U17" s="285"/>
      <c r="V17" s="282"/>
    </row>
    <row r="18" spans="1:22" ht="15" customHeight="1">
      <c r="A18" s="349"/>
      <c r="B18" s="272"/>
      <c r="C18" s="272"/>
      <c r="D18" s="32" t="s">
        <v>27</v>
      </c>
      <c r="E18" s="28">
        <v>1</v>
      </c>
      <c r="F18" s="46">
        <v>1</v>
      </c>
      <c r="G18" s="52">
        <v>116036.20329542817</v>
      </c>
      <c r="H18" s="30">
        <f t="shared" si="0"/>
        <v>18565.79252726851</v>
      </c>
      <c r="I18" s="30">
        <f t="shared" si="1"/>
        <v>134601.99582269668</v>
      </c>
      <c r="J18" s="59">
        <f t="shared" si="2"/>
        <v>134601.99582269668</v>
      </c>
      <c r="K18" s="52">
        <v>80000</v>
      </c>
      <c r="L18" s="30">
        <f t="shared" si="3"/>
        <v>12800</v>
      </c>
      <c r="M18" s="30">
        <f t="shared" si="4"/>
        <v>92800</v>
      </c>
      <c r="N18" s="59">
        <f t="shared" si="5"/>
        <v>92800</v>
      </c>
      <c r="O18" s="52">
        <v>70000</v>
      </c>
      <c r="P18" s="30">
        <f t="shared" si="6"/>
        <v>11200</v>
      </c>
      <c r="Q18" s="30">
        <f t="shared" si="7"/>
        <v>81200</v>
      </c>
      <c r="R18" s="59">
        <f t="shared" si="8"/>
        <v>81200</v>
      </c>
      <c r="S18" s="83">
        <f t="shared" si="9"/>
        <v>87000</v>
      </c>
      <c r="T18" s="282"/>
      <c r="U18" s="285"/>
      <c r="V18" s="282"/>
    </row>
    <row r="19" spans="1:22" ht="72.5">
      <c r="A19" s="349"/>
      <c r="B19" s="272"/>
      <c r="C19" s="272"/>
      <c r="D19" s="32" t="s">
        <v>28</v>
      </c>
      <c r="E19" s="28">
        <v>1</v>
      </c>
      <c r="F19" s="46">
        <v>100</v>
      </c>
      <c r="G19" s="52">
        <v>11603.620329542819</v>
      </c>
      <c r="H19" s="30">
        <f t="shared" si="0"/>
        <v>1856.5792527268511</v>
      </c>
      <c r="I19" s="30">
        <f t="shared" si="1"/>
        <v>13460.19958226967</v>
      </c>
      <c r="J19" s="59">
        <f t="shared" si="2"/>
        <v>1346019.9582269669</v>
      </c>
      <c r="K19" s="52">
        <v>4800</v>
      </c>
      <c r="L19" s="30">
        <f t="shared" si="3"/>
        <v>768</v>
      </c>
      <c r="M19" s="30">
        <f t="shared" si="4"/>
        <v>5568</v>
      </c>
      <c r="N19" s="59">
        <f t="shared" si="5"/>
        <v>556800</v>
      </c>
      <c r="O19" s="52">
        <v>4500</v>
      </c>
      <c r="P19" s="30">
        <f t="shared" si="6"/>
        <v>720</v>
      </c>
      <c r="Q19" s="30">
        <f t="shared" si="7"/>
        <v>5220</v>
      </c>
      <c r="R19" s="59">
        <f t="shared" si="8"/>
        <v>522000</v>
      </c>
      <c r="S19" s="83">
        <f t="shared" si="9"/>
        <v>539400</v>
      </c>
      <c r="T19" s="282"/>
      <c r="U19" s="285"/>
      <c r="V19" s="282"/>
    </row>
    <row r="20" spans="1:22" ht="87.5" thickBot="1">
      <c r="A20" s="350"/>
      <c r="B20" s="273"/>
      <c r="C20" s="273"/>
      <c r="D20" s="35" t="s">
        <v>29</v>
      </c>
      <c r="E20" s="36">
        <v>1</v>
      </c>
      <c r="F20" s="47">
        <v>1</v>
      </c>
      <c r="G20" s="53">
        <v>4641448.1318171266</v>
      </c>
      <c r="H20" s="43">
        <f t="shared" si="0"/>
        <v>742631.70109074027</v>
      </c>
      <c r="I20" s="43">
        <f t="shared" si="1"/>
        <v>5384079.8329078667</v>
      </c>
      <c r="J20" s="60">
        <f t="shared" si="2"/>
        <v>5384079.8329078667</v>
      </c>
      <c r="K20" s="61">
        <v>297400</v>
      </c>
      <c r="L20" s="42">
        <f t="shared" si="3"/>
        <v>47584</v>
      </c>
      <c r="M20" s="42">
        <f t="shared" si="4"/>
        <v>344984</v>
      </c>
      <c r="N20" s="73">
        <f t="shared" si="5"/>
        <v>344984</v>
      </c>
      <c r="O20" s="61">
        <v>850000</v>
      </c>
      <c r="P20" s="42">
        <f t="shared" si="6"/>
        <v>136000</v>
      </c>
      <c r="Q20" s="42">
        <f t="shared" si="7"/>
        <v>986000</v>
      </c>
      <c r="R20" s="73">
        <f t="shared" si="8"/>
        <v>986000</v>
      </c>
      <c r="S20" s="84">
        <f t="shared" si="9"/>
        <v>665492</v>
      </c>
      <c r="T20" s="283"/>
      <c r="U20" s="286"/>
      <c r="V20" s="283"/>
    </row>
    <row r="21" spans="1:22" customFormat="1" ht="45" customHeight="1">
      <c r="A21" s="351">
        <v>2</v>
      </c>
      <c r="B21" s="360"/>
      <c r="C21" s="360" t="s">
        <v>30</v>
      </c>
      <c r="D21" s="14" t="s">
        <v>19</v>
      </c>
      <c r="E21" s="19">
        <v>1</v>
      </c>
      <c r="F21" s="48">
        <v>1</v>
      </c>
      <c r="G21" s="54">
        <v>5415022.820453315</v>
      </c>
      <c r="H21" s="15">
        <f>+G21*16%</f>
        <v>866403.65127253043</v>
      </c>
      <c r="I21" s="15">
        <f t="shared" si="1"/>
        <v>6281426.4717258457</v>
      </c>
      <c r="J21" s="64">
        <f t="shared" si="2"/>
        <v>6281426.4717258457</v>
      </c>
      <c r="K21" s="57">
        <v>660000</v>
      </c>
      <c r="L21" s="15">
        <f>+K21*16%</f>
        <v>105600</v>
      </c>
      <c r="M21" s="15">
        <f t="shared" si="4"/>
        <v>765600</v>
      </c>
      <c r="N21" s="64">
        <f>+M21*E21*F21</f>
        <v>765600</v>
      </c>
      <c r="O21" s="57">
        <v>500000</v>
      </c>
      <c r="P21" s="15">
        <f>+O21*16%</f>
        <v>80000</v>
      </c>
      <c r="Q21" s="15">
        <f t="shared" si="7"/>
        <v>580000</v>
      </c>
      <c r="R21" s="64">
        <f t="shared" si="8"/>
        <v>580000</v>
      </c>
      <c r="S21" s="81">
        <f t="shared" si="9"/>
        <v>672800</v>
      </c>
      <c r="T21" s="321">
        <f>SUM(S21:S31)</f>
        <v>74522692</v>
      </c>
      <c r="U21" s="326">
        <v>1</v>
      </c>
      <c r="V21" s="321">
        <f>+U21*T21</f>
        <v>74522692</v>
      </c>
    </row>
    <row r="22" spans="1:22" customFormat="1" ht="87">
      <c r="A22" s="335"/>
      <c r="B22" s="338"/>
      <c r="C22" s="338"/>
      <c r="D22" s="7" t="s">
        <v>20</v>
      </c>
      <c r="E22" s="20">
        <v>5</v>
      </c>
      <c r="F22" s="49">
        <v>7</v>
      </c>
      <c r="G22" s="55">
        <v>1315076.9706815192</v>
      </c>
      <c r="H22" s="10">
        <f>+G22*16%</f>
        <v>210412.31530904307</v>
      </c>
      <c r="I22" s="10">
        <f t="shared" si="1"/>
        <v>1525489.2859905623</v>
      </c>
      <c r="J22" s="65">
        <f t="shared" si="2"/>
        <v>53392125.009669676</v>
      </c>
      <c r="K22" s="55">
        <v>350000</v>
      </c>
      <c r="L22" s="10">
        <f>+K22*16%</f>
        <v>56000</v>
      </c>
      <c r="M22" s="10">
        <f t="shared" si="4"/>
        <v>406000</v>
      </c>
      <c r="N22" s="65">
        <f t="shared" ref="N22:N31" si="10">+M22*E22*F22</f>
        <v>14210000</v>
      </c>
      <c r="O22" s="55">
        <v>250000</v>
      </c>
      <c r="P22" s="10">
        <f>+O22*16%</f>
        <v>40000</v>
      </c>
      <c r="Q22" s="10">
        <f t="shared" si="7"/>
        <v>290000</v>
      </c>
      <c r="R22" s="65">
        <f t="shared" si="8"/>
        <v>10150000</v>
      </c>
      <c r="S22" s="79">
        <f t="shared" si="9"/>
        <v>12180000</v>
      </c>
      <c r="T22" s="314"/>
      <c r="U22" s="312"/>
      <c r="V22" s="314"/>
    </row>
    <row r="23" spans="1:22" customFormat="1" ht="58">
      <c r="A23" s="335"/>
      <c r="B23" s="338"/>
      <c r="C23" s="338"/>
      <c r="D23" s="3" t="s">
        <v>21</v>
      </c>
      <c r="E23" s="39">
        <v>5</v>
      </c>
      <c r="F23" s="49">
        <v>6</v>
      </c>
      <c r="G23" s="55">
        <v>409994.58497717953</v>
      </c>
      <c r="H23" s="10">
        <f t="shared" ref="H23:H31" si="11">+G23*16%</f>
        <v>65599.133596348722</v>
      </c>
      <c r="I23" s="10">
        <f t="shared" si="1"/>
        <v>475593.71857352823</v>
      </c>
      <c r="J23" s="65">
        <f t="shared" si="2"/>
        <v>14267811.557205845</v>
      </c>
      <c r="K23" s="55">
        <v>230000</v>
      </c>
      <c r="L23" s="10">
        <f t="shared" ref="L23:L31" si="12">+K23*16%</f>
        <v>36800</v>
      </c>
      <c r="M23" s="10">
        <f t="shared" si="4"/>
        <v>266800</v>
      </c>
      <c r="N23" s="65">
        <f t="shared" si="10"/>
        <v>8004000</v>
      </c>
      <c r="O23" s="55">
        <v>220000</v>
      </c>
      <c r="P23" s="10">
        <f t="shared" ref="P23:P31" si="13">+O23*16%</f>
        <v>35200</v>
      </c>
      <c r="Q23" s="10">
        <f t="shared" si="7"/>
        <v>255200</v>
      </c>
      <c r="R23" s="65">
        <f t="shared" si="8"/>
        <v>7656000</v>
      </c>
      <c r="S23" s="79">
        <f t="shared" si="9"/>
        <v>7830000</v>
      </c>
      <c r="T23" s="314"/>
      <c r="U23" s="312"/>
      <c r="V23" s="314"/>
    </row>
    <row r="24" spans="1:22" customFormat="1" ht="72.5">
      <c r="A24" s="335"/>
      <c r="B24" s="338"/>
      <c r="C24" s="338"/>
      <c r="D24" s="3" t="s">
        <v>22</v>
      </c>
      <c r="E24" s="39">
        <v>5</v>
      </c>
      <c r="F24" s="49">
        <v>7</v>
      </c>
      <c r="G24" s="55">
        <v>232072.40659085635</v>
      </c>
      <c r="H24" s="10">
        <f t="shared" si="11"/>
        <v>37131.585054537019</v>
      </c>
      <c r="I24" s="10">
        <f t="shared" si="1"/>
        <v>269203.99164539337</v>
      </c>
      <c r="J24" s="65">
        <f t="shared" si="2"/>
        <v>9422139.7075887676</v>
      </c>
      <c r="K24" s="55">
        <v>150000</v>
      </c>
      <c r="L24" s="10">
        <f t="shared" si="12"/>
        <v>24000</v>
      </c>
      <c r="M24" s="10">
        <f t="shared" si="4"/>
        <v>174000</v>
      </c>
      <c r="N24" s="65">
        <f t="shared" si="10"/>
        <v>6090000</v>
      </c>
      <c r="O24" s="55">
        <v>120000</v>
      </c>
      <c r="P24" s="10">
        <f t="shared" si="13"/>
        <v>19200</v>
      </c>
      <c r="Q24" s="10">
        <f t="shared" si="7"/>
        <v>139200</v>
      </c>
      <c r="R24" s="65">
        <f t="shared" si="8"/>
        <v>4872000</v>
      </c>
      <c r="S24" s="79">
        <f t="shared" si="9"/>
        <v>5481000</v>
      </c>
      <c r="T24" s="314"/>
      <c r="U24" s="312"/>
      <c r="V24" s="314"/>
    </row>
    <row r="25" spans="1:22" customFormat="1" ht="58">
      <c r="A25" s="335"/>
      <c r="B25" s="338"/>
      <c r="C25" s="338"/>
      <c r="D25" s="9" t="s">
        <v>23</v>
      </c>
      <c r="E25" s="20">
        <v>5</v>
      </c>
      <c r="F25" s="49">
        <v>6</v>
      </c>
      <c r="G25" s="55">
        <v>123771.95018179006</v>
      </c>
      <c r="H25" s="10">
        <f t="shared" si="11"/>
        <v>19803.512029086411</v>
      </c>
      <c r="I25" s="10">
        <f t="shared" si="1"/>
        <v>143575.46221087646</v>
      </c>
      <c r="J25" s="65">
        <f t="shared" si="2"/>
        <v>4307263.8663262939</v>
      </c>
      <c r="K25" s="55">
        <v>80000</v>
      </c>
      <c r="L25" s="10">
        <f t="shared" si="12"/>
        <v>12800</v>
      </c>
      <c r="M25" s="10">
        <f t="shared" si="4"/>
        <v>92800</v>
      </c>
      <c r="N25" s="65">
        <f t="shared" si="10"/>
        <v>2784000</v>
      </c>
      <c r="O25" s="55">
        <v>40000</v>
      </c>
      <c r="P25" s="10">
        <f t="shared" si="13"/>
        <v>6400</v>
      </c>
      <c r="Q25" s="10">
        <f t="shared" si="7"/>
        <v>46400</v>
      </c>
      <c r="R25" s="65">
        <f t="shared" si="8"/>
        <v>1392000</v>
      </c>
      <c r="S25" s="79">
        <f t="shared" si="9"/>
        <v>2088000</v>
      </c>
      <c r="T25" s="314"/>
      <c r="U25" s="312"/>
      <c r="V25" s="314"/>
    </row>
    <row r="26" spans="1:22" customFormat="1" ht="72.5">
      <c r="A26" s="335"/>
      <c r="B26" s="338"/>
      <c r="C26" s="338"/>
      <c r="D26" s="92" t="s">
        <v>24</v>
      </c>
      <c r="E26" s="20">
        <v>5</v>
      </c>
      <c r="F26" s="49">
        <v>200</v>
      </c>
      <c r="G26" s="55">
        <v>20112.941904540883</v>
      </c>
      <c r="H26" s="10">
        <f t="shared" si="11"/>
        <v>3218.0707047265414</v>
      </c>
      <c r="I26" s="10">
        <f t="shared" si="1"/>
        <v>23331.012609267425</v>
      </c>
      <c r="J26" s="65">
        <f t="shared" si="2"/>
        <v>23331012.609267425</v>
      </c>
      <c r="K26" s="55">
        <v>22000</v>
      </c>
      <c r="L26" s="10">
        <f t="shared" si="12"/>
        <v>3520</v>
      </c>
      <c r="M26" s="10">
        <f t="shared" si="4"/>
        <v>25520</v>
      </c>
      <c r="N26" s="65">
        <f t="shared" si="10"/>
        <v>25520000</v>
      </c>
      <c r="O26" s="55">
        <v>13500</v>
      </c>
      <c r="P26" s="10">
        <f t="shared" si="13"/>
        <v>2160</v>
      </c>
      <c r="Q26" s="10">
        <f t="shared" si="7"/>
        <v>15660</v>
      </c>
      <c r="R26" s="65">
        <f t="shared" si="8"/>
        <v>15660000</v>
      </c>
      <c r="S26" s="79">
        <f t="shared" si="9"/>
        <v>20590000</v>
      </c>
      <c r="T26" s="314"/>
      <c r="U26" s="312"/>
      <c r="V26" s="314"/>
    </row>
    <row r="27" spans="1:22" customFormat="1" ht="141.75" customHeight="1">
      <c r="A27" s="335"/>
      <c r="B27" s="338"/>
      <c r="C27" s="338"/>
      <c r="D27" s="7" t="s">
        <v>31</v>
      </c>
      <c r="E27" s="20">
        <v>5</v>
      </c>
      <c r="F27" s="49">
        <v>100</v>
      </c>
      <c r="G27" s="55">
        <v>92828.962636342549</v>
      </c>
      <c r="H27" s="10">
        <f t="shared" si="11"/>
        <v>14852.634021814809</v>
      </c>
      <c r="I27" s="10">
        <f t="shared" si="1"/>
        <v>107681.59665815736</v>
      </c>
      <c r="J27" s="65">
        <f t="shared" si="2"/>
        <v>53840798.329078674</v>
      </c>
      <c r="K27" s="55">
        <v>48000</v>
      </c>
      <c r="L27" s="10">
        <f t="shared" si="12"/>
        <v>7680</v>
      </c>
      <c r="M27" s="10">
        <f t="shared" si="4"/>
        <v>55680</v>
      </c>
      <c r="N27" s="65">
        <f t="shared" si="10"/>
        <v>27840000</v>
      </c>
      <c r="O27" s="55">
        <v>35000</v>
      </c>
      <c r="P27" s="10">
        <f t="shared" si="13"/>
        <v>5600</v>
      </c>
      <c r="Q27" s="10">
        <f t="shared" si="7"/>
        <v>40600</v>
      </c>
      <c r="R27" s="65">
        <f t="shared" si="8"/>
        <v>20300000</v>
      </c>
      <c r="S27" s="79">
        <f t="shared" si="9"/>
        <v>24070000</v>
      </c>
      <c r="T27" s="314"/>
      <c r="U27" s="312"/>
      <c r="V27" s="314"/>
    </row>
    <row r="28" spans="1:22" customFormat="1" ht="29">
      <c r="A28" s="335"/>
      <c r="B28" s="338"/>
      <c r="C28" s="338"/>
      <c r="D28" s="93" t="s">
        <v>26</v>
      </c>
      <c r="E28" s="39">
        <v>1</v>
      </c>
      <c r="F28" s="49">
        <v>1</v>
      </c>
      <c r="G28" s="55">
        <v>541502.28204533155</v>
      </c>
      <c r="H28" s="10">
        <f t="shared" si="11"/>
        <v>86640.365127253055</v>
      </c>
      <c r="I28" s="10">
        <f t="shared" si="1"/>
        <v>628142.64717258466</v>
      </c>
      <c r="J28" s="65">
        <f t="shared" si="2"/>
        <v>628142.64717258466</v>
      </c>
      <c r="K28" s="55">
        <v>300000</v>
      </c>
      <c r="L28" s="10">
        <f t="shared" si="12"/>
        <v>48000</v>
      </c>
      <c r="M28" s="10">
        <f t="shared" si="4"/>
        <v>348000</v>
      </c>
      <c r="N28" s="65">
        <f t="shared" si="10"/>
        <v>348000</v>
      </c>
      <c r="O28" s="55">
        <v>250000</v>
      </c>
      <c r="P28" s="10">
        <f t="shared" si="13"/>
        <v>40000</v>
      </c>
      <c r="Q28" s="10">
        <f t="shared" si="7"/>
        <v>290000</v>
      </c>
      <c r="R28" s="65">
        <f t="shared" si="8"/>
        <v>290000</v>
      </c>
      <c r="S28" s="79">
        <f t="shared" si="9"/>
        <v>319000</v>
      </c>
      <c r="T28" s="314"/>
      <c r="U28" s="312"/>
      <c r="V28" s="314"/>
    </row>
    <row r="29" spans="1:22" customFormat="1">
      <c r="A29" s="335"/>
      <c r="B29" s="338"/>
      <c r="C29" s="338"/>
      <c r="D29" s="9" t="s">
        <v>27</v>
      </c>
      <c r="E29" s="20">
        <v>1</v>
      </c>
      <c r="F29" s="49">
        <v>1</v>
      </c>
      <c r="G29" s="55">
        <v>116036.20329542817</v>
      </c>
      <c r="H29" s="10">
        <f t="shared" si="11"/>
        <v>18565.79252726851</v>
      </c>
      <c r="I29" s="10">
        <f t="shared" si="1"/>
        <v>134601.99582269668</v>
      </c>
      <c r="J29" s="65">
        <f t="shared" si="2"/>
        <v>134601.99582269668</v>
      </c>
      <c r="K29" s="55">
        <v>80000</v>
      </c>
      <c r="L29" s="10">
        <f t="shared" si="12"/>
        <v>12800</v>
      </c>
      <c r="M29" s="10">
        <f t="shared" si="4"/>
        <v>92800</v>
      </c>
      <c r="N29" s="65">
        <f t="shared" si="10"/>
        <v>92800</v>
      </c>
      <c r="O29" s="55">
        <v>70000</v>
      </c>
      <c r="P29" s="10">
        <f t="shared" si="13"/>
        <v>11200</v>
      </c>
      <c r="Q29" s="10">
        <f t="shared" si="7"/>
        <v>81200</v>
      </c>
      <c r="R29" s="65">
        <f t="shared" si="8"/>
        <v>81200</v>
      </c>
      <c r="S29" s="79">
        <f t="shared" si="9"/>
        <v>87000</v>
      </c>
      <c r="T29" s="314"/>
      <c r="U29" s="312"/>
      <c r="V29" s="314"/>
    </row>
    <row r="30" spans="1:22" customFormat="1" ht="72.5">
      <c r="A30" s="335"/>
      <c r="B30" s="338"/>
      <c r="C30" s="338"/>
      <c r="D30" s="9" t="s">
        <v>28</v>
      </c>
      <c r="E30" s="20">
        <v>1</v>
      </c>
      <c r="F30" s="49">
        <v>100</v>
      </c>
      <c r="G30" s="55">
        <v>11603.620329542819</v>
      </c>
      <c r="H30" s="10">
        <f t="shared" si="11"/>
        <v>1856.5792527268511</v>
      </c>
      <c r="I30" s="10">
        <f t="shared" si="1"/>
        <v>13460.19958226967</v>
      </c>
      <c r="J30" s="65">
        <f t="shared" si="2"/>
        <v>1346019.9582269669</v>
      </c>
      <c r="K30" s="55">
        <v>4800</v>
      </c>
      <c r="L30" s="10">
        <f t="shared" si="12"/>
        <v>768</v>
      </c>
      <c r="M30" s="10">
        <f t="shared" si="4"/>
        <v>5568</v>
      </c>
      <c r="N30" s="65">
        <f t="shared" si="10"/>
        <v>556800</v>
      </c>
      <c r="O30" s="55">
        <v>4500</v>
      </c>
      <c r="P30" s="10">
        <f t="shared" si="13"/>
        <v>720</v>
      </c>
      <c r="Q30" s="10">
        <f t="shared" si="7"/>
        <v>5220</v>
      </c>
      <c r="R30" s="65">
        <f t="shared" si="8"/>
        <v>522000</v>
      </c>
      <c r="S30" s="79">
        <f t="shared" si="9"/>
        <v>539400</v>
      </c>
      <c r="T30" s="314"/>
      <c r="U30" s="312"/>
      <c r="V30" s="314"/>
    </row>
    <row r="31" spans="1:22" customFormat="1" ht="87.5" thickBot="1">
      <c r="A31" s="336"/>
      <c r="B31" s="339"/>
      <c r="C31" s="339"/>
      <c r="D31" s="16" t="s">
        <v>29</v>
      </c>
      <c r="E31" s="21">
        <v>1</v>
      </c>
      <c r="F31" s="50">
        <v>1</v>
      </c>
      <c r="G31" s="56">
        <v>4641448.1318171266</v>
      </c>
      <c r="H31" s="11">
        <f t="shared" si="11"/>
        <v>742631.70109074027</v>
      </c>
      <c r="I31" s="11">
        <f t="shared" si="1"/>
        <v>5384079.8329078667</v>
      </c>
      <c r="J31" s="66">
        <f t="shared" si="2"/>
        <v>5384079.8329078667</v>
      </c>
      <c r="K31" s="56">
        <v>297400</v>
      </c>
      <c r="L31" s="11">
        <f t="shared" si="12"/>
        <v>47584</v>
      </c>
      <c r="M31" s="11">
        <f t="shared" si="4"/>
        <v>344984</v>
      </c>
      <c r="N31" s="66">
        <f t="shared" si="10"/>
        <v>344984</v>
      </c>
      <c r="O31" s="68">
        <v>850000</v>
      </c>
      <c r="P31" s="17">
        <f t="shared" si="13"/>
        <v>136000</v>
      </c>
      <c r="Q31" s="17">
        <f t="shared" si="7"/>
        <v>986000</v>
      </c>
      <c r="R31" s="75">
        <f t="shared" si="8"/>
        <v>986000</v>
      </c>
      <c r="S31" s="80">
        <f t="shared" si="9"/>
        <v>665492</v>
      </c>
      <c r="T31" s="322"/>
      <c r="U31" s="327"/>
      <c r="V31" s="322"/>
    </row>
    <row r="32" spans="1:22" ht="63.75" customHeight="1">
      <c r="A32" s="345">
        <v>3</v>
      </c>
      <c r="B32" s="267" t="s">
        <v>32</v>
      </c>
      <c r="C32" s="267" t="s">
        <v>33</v>
      </c>
      <c r="D32" s="103" t="s">
        <v>34</v>
      </c>
      <c r="E32" s="25">
        <v>1</v>
      </c>
      <c r="F32" s="45">
        <v>1</v>
      </c>
      <c r="G32" s="51">
        <v>1441943.2196178541</v>
      </c>
      <c r="H32" s="41">
        <f t="shared" ref="H32:H44" si="14">+G32*16%</f>
        <v>230710.91513885665</v>
      </c>
      <c r="I32" s="41">
        <f t="shared" ref="I32:I51" si="15">+H32+G32</f>
        <v>1672654.1347567108</v>
      </c>
      <c r="J32" s="58">
        <f t="shared" ref="J32:J51" si="16">+I32*F32*E32</f>
        <v>1672654.1347567108</v>
      </c>
      <c r="K32" s="51">
        <v>550000</v>
      </c>
      <c r="L32" s="26">
        <f t="shared" ref="L32:L44" si="17">+K32*16%</f>
        <v>88000</v>
      </c>
      <c r="M32" s="26">
        <f t="shared" ref="M32:M51" si="18">+L32+K32</f>
        <v>638000</v>
      </c>
      <c r="N32" s="62">
        <f>+M32*F32*E32</f>
        <v>638000</v>
      </c>
      <c r="O32" s="51">
        <v>350000</v>
      </c>
      <c r="P32" s="26">
        <f t="shared" ref="P32:P44" si="19">+O32*16%</f>
        <v>56000</v>
      </c>
      <c r="Q32" s="26">
        <f t="shared" ref="Q32:Q51" si="20">+P32+O32</f>
        <v>406000</v>
      </c>
      <c r="R32" s="62">
        <f t="shared" ref="R32:R44" si="21">+Q32*F32*E32</f>
        <v>406000</v>
      </c>
      <c r="S32" s="82">
        <f t="shared" ref="S32:S44" si="22">AVERAGE(N32,R32)</f>
        <v>522000</v>
      </c>
      <c r="T32" s="306">
        <f>SUM(S32:S36)</f>
        <v>3913840</v>
      </c>
      <c r="U32" s="309">
        <v>1</v>
      </c>
      <c r="V32" s="306">
        <f>+U32*T32</f>
        <v>3913840</v>
      </c>
    </row>
    <row r="33" spans="1:22" ht="63.75" customHeight="1">
      <c r="A33" s="346"/>
      <c r="B33" s="268"/>
      <c r="C33" s="268"/>
      <c r="D33" s="32" t="s">
        <v>35</v>
      </c>
      <c r="E33" s="28">
        <v>1</v>
      </c>
      <c r="F33" s="104">
        <v>1</v>
      </c>
      <c r="G33" s="105">
        <v>232072.40659085635</v>
      </c>
      <c r="H33" s="30">
        <f t="shared" si="14"/>
        <v>37131.585054537019</v>
      </c>
      <c r="I33" s="30">
        <f t="shared" si="15"/>
        <v>269203.99164539337</v>
      </c>
      <c r="J33" s="59">
        <f t="shared" si="16"/>
        <v>269203.99164539337</v>
      </c>
      <c r="K33" s="52">
        <v>150000</v>
      </c>
      <c r="L33" s="30">
        <f t="shared" si="17"/>
        <v>24000</v>
      </c>
      <c r="M33" s="30">
        <f t="shared" si="18"/>
        <v>174000</v>
      </c>
      <c r="N33" s="59">
        <f>+M33*F33*E33</f>
        <v>174000</v>
      </c>
      <c r="O33" s="52">
        <v>120000</v>
      </c>
      <c r="P33" s="30">
        <f t="shared" si="19"/>
        <v>19200</v>
      </c>
      <c r="Q33" s="30">
        <f t="shared" si="20"/>
        <v>139200</v>
      </c>
      <c r="R33" s="59">
        <f t="shared" si="21"/>
        <v>139200</v>
      </c>
      <c r="S33" s="83">
        <f t="shared" si="22"/>
        <v>156600</v>
      </c>
      <c r="T33" s="307"/>
      <c r="U33" s="310"/>
      <c r="V33" s="307"/>
    </row>
    <row r="34" spans="1:22" ht="98.25" customHeight="1">
      <c r="A34" s="346"/>
      <c r="B34" s="269"/>
      <c r="C34" s="269"/>
      <c r="D34" s="32" t="s">
        <v>36</v>
      </c>
      <c r="E34" s="28">
        <v>1</v>
      </c>
      <c r="F34" s="46">
        <v>40</v>
      </c>
      <c r="G34" s="52">
        <v>23207.240659085637</v>
      </c>
      <c r="H34" s="30">
        <f t="shared" si="14"/>
        <v>3713.1585054537022</v>
      </c>
      <c r="I34" s="30">
        <f t="shared" si="15"/>
        <v>26920.39916453934</v>
      </c>
      <c r="J34" s="59">
        <f t="shared" si="16"/>
        <v>1076815.9665815737</v>
      </c>
      <c r="K34" s="52">
        <v>22000</v>
      </c>
      <c r="L34" s="30">
        <f t="shared" si="17"/>
        <v>3520</v>
      </c>
      <c r="M34" s="30">
        <f t="shared" si="18"/>
        <v>25520</v>
      </c>
      <c r="N34" s="59">
        <f>+M34*F34*E34</f>
        <v>1020800</v>
      </c>
      <c r="O34" s="52">
        <v>8200</v>
      </c>
      <c r="P34" s="30">
        <f t="shared" si="19"/>
        <v>1312</v>
      </c>
      <c r="Q34" s="30">
        <f t="shared" si="20"/>
        <v>9512</v>
      </c>
      <c r="R34" s="59">
        <f t="shared" si="21"/>
        <v>380480</v>
      </c>
      <c r="S34" s="83">
        <f t="shared" si="22"/>
        <v>700640</v>
      </c>
      <c r="T34" s="307"/>
      <c r="U34" s="310"/>
      <c r="V34" s="307"/>
    </row>
    <row r="35" spans="1:22" ht="130.5">
      <c r="A35" s="346"/>
      <c r="B35" s="269"/>
      <c r="C35" s="269"/>
      <c r="D35" s="27" t="s">
        <v>37</v>
      </c>
      <c r="E35" s="28">
        <v>1</v>
      </c>
      <c r="F35" s="46">
        <v>40</v>
      </c>
      <c r="G35" s="52">
        <v>77357.468863618778</v>
      </c>
      <c r="H35" s="30">
        <f t="shared" si="14"/>
        <v>12377.195018179005</v>
      </c>
      <c r="I35" s="30">
        <f t="shared" si="15"/>
        <v>89734.66388179778</v>
      </c>
      <c r="J35" s="59">
        <f t="shared" si="16"/>
        <v>3589386.5552719114</v>
      </c>
      <c r="K35" s="52">
        <v>48000</v>
      </c>
      <c r="L35" s="30">
        <f t="shared" si="17"/>
        <v>7680</v>
      </c>
      <c r="M35" s="30">
        <f t="shared" si="18"/>
        <v>55680</v>
      </c>
      <c r="N35" s="59">
        <f>+M35*F35*E35</f>
        <v>2227200</v>
      </c>
      <c r="O35" s="52">
        <v>32000</v>
      </c>
      <c r="P35" s="30">
        <f t="shared" si="19"/>
        <v>5120</v>
      </c>
      <c r="Q35" s="30">
        <f t="shared" si="20"/>
        <v>37120</v>
      </c>
      <c r="R35" s="59">
        <f t="shared" si="21"/>
        <v>1484800</v>
      </c>
      <c r="S35" s="83">
        <f t="shared" si="22"/>
        <v>1856000</v>
      </c>
      <c r="T35" s="307"/>
      <c r="U35" s="310"/>
      <c r="V35" s="307"/>
    </row>
    <row r="36" spans="1:22" ht="73" thickBot="1">
      <c r="A36" s="347"/>
      <c r="B36" s="270"/>
      <c r="C36" s="270"/>
      <c r="D36" s="35" t="s">
        <v>38</v>
      </c>
      <c r="E36" s="36">
        <v>1</v>
      </c>
      <c r="F36" s="47">
        <v>1</v>
      </c>
      <c r="G36" s="53">
        <v>1547149.3772723756</v>
      </c>
      <c r="H36" s="43">
        <f t="shared" si="14"/>
        <v>247543.90036358009</v>
      </c>
      <c r="I36" s="43">
        <f t="shared" si="15"/>
        <v>1794693.2776359557</v>
      </c>
      <c r="J36" s="60">
        <f t="shared" si="16"/>
        <v>1794693.2776359557</v>
      </c>
      <c r="K36" s="53">
        <v>320000</v>
      </c>
      <c r="L36" s="38">
        <f t="shared" si="17"/>
        <v>51200</v>
      </c>
      <c r="M36" s="38">
        <f t="shared" si="18"/>
        <v>371200</v>
      </c>
      <c r="N36" s="63">
        <f>+M36*F36*E36</f>
        <v>371200</v>
      </c>
      <c r="O36" s="53">
        <v>850000</v>
      </c>
      <c r="P36" s="38">
        <f t="shared" si="19"/>
        <v>136000</v>
      </c>
      <c r="Q36" s="38">
        <f t="shared" si="20"/>
        <v>986000</v>
      </c>
      <c r="R36" s="63">
        <f t="shared" si="21"/>
        <v>986000</v>
      </c>
      <c r="S36" s="84">
        <f t="shared" si="22"/>
        <v>678600</v>
      </c>
      <c r="T36" s="308"/>
      <c r="U36" s="311"/>
      <c r="V36" s="308"/>
    </row>
    <row r="37" spans="1:22" ht="45" customHeight="1">
      <c r="A37" s="334">
        <v>4</v>
      </c>
      <c r="B37" s="337"/>
      <c r="C37" s="337" t="s">
        <v>39</v>
      </c>
      <c r="D37" s="106" t="s">
        <v>40</v>
      </c>
      <c r="E37" s="107">
        <v>0.5</v>
      </c>
      <c r="F37" s="108">
        <v>1</v>
      </c>
      <c r="G37" s="94">
        <v>2320724.0659085633</v>
      </c>
      <c r="H37" s="109">
        <f t="shared" si="14"/>
        <v>371315.85054537014</v>
      </c>
      <c r="I37" s="109">
        <f t="shared" si="15"/>
        <v>2692039.9164539333</v>
      </c>
      <c r="J37" s="110">
        <f t="shared" si="16"/>
        <v>1346019.9582269667</v>
      </c>
      <c r="K37" s="94">
        <v>550000</v>
      </c>
      <c r="L37" s="109">
        <f t="shared" si="17"/>
        <v>88000</v>
      </c>
      <c r="M37" s="109">
        <f t="shared" si="18"/>
        <v>638000</v>
      </c>
      <c r="N37" s="111">
        <f>+M37*E37*F37</f>
        <v>319000</v>
      </c>
      <c r="O37" s="94">
        <f>4500000*2</f>
        <v>9000000</v>
      </c>
      <c r="P37" s="109">
        <f t="shared" si="19"/>
        <v>1440000</v>
      </c>
      <c r="Q37" s="109">
        <f t="shared" si="20"/>
        <v>10440000</v>
      </c>
      <c r="R37" s="111">
        <f t="shared" si="21"/>
        <v>5220000</v>
      </c>
      <c r="S37" s="112">
        <f t="shared" si="22"/>
        <v>2769500</v>
      </c>
      <c r="T37" s="313">
        <f>SUM(S37:S43)</f>
        <v>4779200</v>
      </c>
      <c r="U37" s="312">
        <v>1</v>
      </c>
      <c r="V37" s="313">
        <f>+U37*T37</f>
        <v>4779200</v>
      </c>
    </row>
    <row r="38" spans="1:22" ht="43.5">
      <c r="A38" s="335"/>
      <c r="B38" s="338"/>
      <c r="C38" s="338"/>
      <c r="D38" s="3" t="s">
        <v>41</v>
      </c>
      <c r="E38" s="39">
        <v>0.5</v>
      </c>
      <c r="F38" s="49">
        <v>1</v>
      </c>
      <c r="G38" s="55">
        <v>448673.31940898893</v>
      </c>
      <c r="H38" s="10">
        <f t="shared" si="14"/>
        <v>71787.73110543823</v>
      </c>
      <c r="I38" s="10">
        <f t="shared" si="15"/>
        <v>520461.05051442713</v>
      </c>
      <c r="J38" s="113">
        <f t="shared" si="16"/>
        <v>260230.52525721357</v>
      </c>
      <c r="K38" s="114">
        <v>230000</v>
      </c>
      <c r="L38" s="10">
        <f t="shared" si="17"/>
        <v>36800</v>
      </c>
      <c r="M38" s="10">
        <f t="shared" si="18"/>
        <v>266800</v>
      </c>
      <c r="N38" s="111">
        <f t="shared" ref="N38:N43" si="23">+M38*E38*F38</f>
        <v>133400</v>
      </c>
      <c r="O38" s="55">
        <f>220000*2</f>
        <v>440000</v>
      </c>
      <c r="P38" s="10">
        <f t="shared" si="19"/>
        <v>70400</v>
      </c>
      <c r="Q38" s="10">
        <f t="shared" si="20"/>
        <v>510400</v>
      </c>
      <c r="R38" s="65">
        <f t="shared" si="21"/>
        <v>255200</v>
      </c>
      <c r="S38" s="79">
        <f t="shared" si="22"/>
        <v>194300</v>
      </c>
      <c r="T38" s="314"/>
      <c r="U38" s="312"/>
      <c r="V38" s="314"/>
    </row>
    <row r="39" spans="1:22" ht="58">
      <c r="A39" s="335"/>
      <c r="B39" s="338"/>
      <c r="C39" s="338"/>
      <c r="D39" s="3" t="s">
        <v>42</v>
      </c>
      <c r="E39" s="39">
        <v>0.5</v>
      </c>
      <c r="F39" s="49">
        <v>1</v>
      </c>
      <c r="G39" s="55">
        <v>232072.40659085635</v>
      </c>
      <c r="H39" s="10">
        <f t="shared" si="14"/>
        <v>37131.585054537019</v>
      </c>
      <c r="I39" s="10">
        <f t="shared" si="15"/>
        <v>269203.99164539337</v>
      </c>
      <c r="J39" s="113">
        <f t="shared" si="16"/>
        <v>134601.99582269668</v>
      </c>
      <c r="K39" s="114">
        <v>150000</v>
      </c>
      <c r="L39" s="10">
        <f t="shared" si="17"/>
        <v>24000</v>
      </c>
      <c r="M39" s="10">
        <f t="shared" si="18"/>
        <v>174000</v>
      </c>
      <c r="N39" s="111">
        <f t="shared" si="23"/>
        <v>87000</v>
      </c>
      <c r="O39" s="55">
        <f>120000*2</f>
        <v>240000</v>
      </c>
      <c r="P39" s="10">
        <f t="shared" si="19"/>
        <v>38400</v>
      </c>
      <c r="Q39" s="10">
        <f t="shared" si="20"/>
        <v>278400</v>
      </c>
      <c r="R39" s="65">
        <f t="shared" si="21"/>
        <v>139200</v>
      </c>
      <c r="S39" s="79">
        <f t="shared" si="22"/>
        <v>113100</v>
      </c>
      <c r="T39" s="314"/>
      <c r="U39" s="312"/>
      <c r="V39" s="314"/>
    </row>
    <row r="40" spans="1:22" ht="29">
      <c r="A40" s="335"/>
      <c r="B40" s="338"/>
      <c r="C40" s="338"/>
      <c r="D40" s="3" t="s">
        <v>43</v>
      </c>
      <c r="E40" s="39">
        <v>0.5</v>
      </c>
      <c r="F40" s="49">
        <v>1</v>
      </c>
      <c r="G40" s="55">
        <v>541502.28204533155</v>
      </c>
      <c r="H40" s="10">
        <f t="shared" si="14"/>
        <v>86640.365127253055</v>
      </c>
      <c r="I40" s="10">
        <f t="shared" si="15"/>
        <v>628142.64717258466</v>
      </c>
      <c r="J40" s="113">
        <f t="shared" si="16"/>
        <v>314071.32358629233</v>
      </c>
      <c r="K40" s="114">
        <v>300000</v>
      </c>
      <c r="L40" s="10">
        <f t="shared" si="17"/>
        <v>48000</v>
      </c>
      <c r="M40" s="10">
        <f t="shared" si="18"/>
        <v>348000</v>
      </c>
      <c r="N40" s="111">
        <f t="shared" si="23"/>
        <v>174000</v>
      </c>
      <c r="O40" s="55">
        <f>350000*2</f>
        <v>700000</v>
      </c>
      <c r="P40" s="10">
        <f t="shared" si="19"/>
        <v>112000</v>
      </c>
      <c r="Q40" s="10">
        <f t="shared" si="20"/>
        <v>812000</v>
      </c>
      <c r="R40" s="65">
        <f t="shared" si="21"/>
        <v>406000</v>
      </c>
      <c r="S40" s="79">
        <f t="shared" si="22"/>
        <v>290000</v>
      </c>
      <c r="T40" s="314"/>
      <c r="U40" s="312"/>
      <c r="V40" s="314"/>
    </row>
    <row r="41" spans="1:22" ht="15" customHeight="1">
      <c r="A41" s="335"/>
      <c r="B41" s="338"/>
      <c r="C41" s="338"/>
      <c r="D41" s="9" t="s">
        <v>44</v>
      </c>
      <c r="E41" s="20">
        <v>0.5</v>
      </c>
      <c r="F41" s="49">
        <v>1</v>
      </c>
      <c r="G41" s="55">
        <v>116036.20329542817</v>
      </c>
      <c r="H41" s="10">
        <f t="shared" si="14"/>
        <v>18565.79252726851</v>
      </c>
      <c r="I41" s="10">
        <f t="shared" si="15"/>
        <v>134601.99582269668</v>
      </c>
      <c r="J41" s="113">
        <f t="shared" si="16"/>
        <v>67300.997911348342</v>
      </c>
      <c r="K41" s="114">
        <v>80000</v>
      </c>
      <c r="L41" s="10">
        <f t="shared" si="17"/>
        <v>12800</v>
      </c>
      <c r="M41" s="10">
        <f t="shared" si="18"/>
        <v>92800</v>
      </c>
      <c r="N41" s="111">
        <f t="shared" si="23"/>
        <v>46400</v>
      </c>
      <c r="O41" s="55">
        <f>70000*2</f>
        <v>140000</v>
      </c>
      <c r="P41" s="10">
        <f t="shared" si="19"/>
        <v>22400</v>
      </c>
      <c r="Q41" s="10">
        <f t="shared" si="20"/>
        <v>162400</v>
      </c>
      <c r="R41" s="65">
        <f t="shared" si="21"/>
        <v>81200</v>
      </c>
      <c r="S41" s="79">
        <f t="shared" si="22"/>
        <v>63800</v>
      </c>
      <c r="T41" s="314"/>
      <c r="U41" s="312"/>
      <c r="V41" s="314"/>
    </row>
    <row r="42" spans="1:22" ht="72.5">
      <c r="A42" s="335"/>
      <c r="B42" s="338"/>
      <c r="C42" s="338"/>
      <c r="D42" s="9" t="s">
        <v>45</v>
      </c>
      <c r="E42" s="20">
        <v>0.5</v>
      </c>
      <c r="F42" s="49">
        <v>200</v>
      </c>
      <c r="G42" s="55">
        <v>10675.330703179392</v>
      </c>
      <c r="H42" s="10">
        <f t="shared" si="14"/>
        <v>1708.0529125087028</v>
      </c>
      <c r="I42" s="10">
        <f t="shared" si="15"/>
        <v>12383.383615688095</v>
      </c>
      <c r="J42" s="113">
        <f t="shared" si="16"/>
        <v>1238338.3615688095</v>
      </c>
      <c r="K42" s="114">
        <v>4300</v>
      </c>
      <c r="L42" s="10">
        <f t="shared" si="17"/>
        <v>688</v>
      </c>
      <c r="M42" s="10">
        <f t="shared" si="18"/>
        <v>4988</v>
      </c>
      <c r="N42" s="111">
        <f t="shared" si="23"/>
        <v>498800</v>
      </c>
      <c r="O42" s="55">
        <f>4500*2</f>
        <v>9000</v>
      </c>
      <c r="P42" s="10">
        <f t="shared" si="19"/>
        <v>1440</v>
      </c>
      <c r="Q42" s="10">
        <f t="shared" si="20"/>
        <v>10440</v>
      </c>
      <c r="R42" s="65">
        <f t="shared" si="21"/>
        <v>1044000</v>
      </c>
      <c r="S42" s="79">
        <f t="shared" si="22"/>
        <v>771400</v>
      </c>
      <c r="T42" s="314"/>
      <c r="U42" s="312"/>
      <c r="V42" s="314"/>
    </row>
    <row r="43" spans="1:22" ht="73" thickBot="1">
      <c r="A43" s="336"/>
      <c r="B43" s="339"/>
      <c r="C43" s="339"/>
      <c r="D43" s="16" t="s">
        <v>46</v>
      </c>
      <c r="E43" s="21">
        <v>0.5</v>
      </c>
      <c r="F43" s="50">
        <v>1</v>
      </c>
      <c r="G43" s="56">
        <v>1547149.3772723756</v>
      </c>
      <c r="H43" s="11">
        <f t="shared" si="14"/>
        <v>247543.90036358009</v>
      </c>
      <c r="I43" s="11">
        <f t="shared" si="15"/>
        <v>1794693.2776359557</v>
      </c>
      <c r="J43" s="115">
        <f t="shared" si="16"/>
        <v>897346.63881797786</v>
      </c>
      <c r="K43" s="116">
        <v>290000</v>
      </c>
      <c r="L43" s="17">
        <f t="shared" si="17"/>
        <v>46400</v>
      </c>
      <c r="M43" s="17">
        <f t="shared" si="18"/>
        <v>336400</v>
      </c>
      <c r="N43" s="102">
        <f t="shared" si="23"/>
        <v>168200</v>
      </c>
      <c r="O43" s="68">
        <f>850000*2</f>
        <v>1700000</v>
      </c>
      <c r="P43" s="17">
        <f t="shared" si="19"/>
        <v>272000</v>
      </c>
      <c r="Q43" s="17">
        <f t="shared" si="20"/>
        <v>1972000</v>
      </c>
      <c r="R43" s="75">
        <f t="shared" si="21"/>
        <v>986000</v>
      </c>
      <c r="S43" s="80">
        <f t="shared" si="22"/>
        <v>577100</v>
      </c>
      <c r="T43" s="314"/>
      <c r="U43" s="312"/>
      <c r="V43" s="314"/>
    </row>
    <row r="44" spans="1:22" ht="43.5">
      <c r="A44" s="342">
        <v>5</v>
      </c>
      <c r="B44" s="361" t="s">
        <v>47</v>
      </c>
      <c r="C44" s="364" t="s">
        <v>39</v>
      </c>
      <c r="D44" s="95" t="s">
        <v>48</v>
      </c>
      <c r="E44" s="25">
        <v>1</v>
      </c>
      <c r="F44" s="45">
        <v>100</v>
      </c>
      <c r="G44" s="51">
        <v>12377.195018179005</v>
      </c>
      <c r="H44" s="26">
        <f t="shared" si="14"/>
        <v>1980.351202908641</v>
      </c>
      <c r="I44" s="26">
        <f t="shared" si="15"/>
        <v>14357.546221087647</v>
      </c>
      <c r="J44" s="62">
        <f t="shared" si="16"/>
        <v>1435754.6221087647</v>
      </c>
      <c r="K44" s="51">
        <v>5000</v>
      </c>
      <c r="L44" s="26">
        <f t="shared" si="17"/>
        <v>800</v>
      </c>
      <c r="M44" s="26">
        <f t="shared" si="18"/>
        <v>5800</v>
      </c>
      <c r="N44" s="62">
        <f>+M44*F44*E44</f>
        <v>580000</v>
      </c>
      <c r="O44" s="51">
        <v>4200</v>
      </c>
      <c r="P44" s="26">
        <f t="shared" si="19"/>
        <v>672</v>
      </c>
      <c r="Q44" s="26">
        <f t="shared" si="20"/>
        <v>4872</v>
      </c>
      <c r="R44" s="62">
        <f t="shared" si="21"/>
        <v>487200</v>
      </c>
      <c r="S44" s="82">
        <f t="shared" si="22"/>
        <v>533600</v>
      </c>
      <c r="T44" s="306">
        <f>SUM(S44:S51)</f>
        <v>5789560</v>
      </c>
      <c r="U44" s="309">
        <v>1</v>
      </c>
      <c r="V44" s="306">
        <f>+U44*T44</f>
        <v>5789560</v>
      </c>
    </row>
    <row r="45" spans="1:22" ht="18" customHeight="1">
      <c r="A45" s="343"/>
      <c r="B45" s="362"/>
      <c r="C45" s="365"/>
      <c r="D45" s="96" t="s">
        <v>49</v>
      </c>
      <c r="E45" s="29">
        <v>1</v>
      </c>
      <c r="F45" s="46">
        <v>1</v>
      </c>
      <c r="G45" s="52">
        <v>340372.86299992265</v>
      </c>
      <c r="H45" s="37">
        <f t="shared" ref="H45:H51" si="24">+G45*16%</f>
        <v>54459.658079987625</v>
      </c>
      <c r="I45" s="37">
        <f t="shared" si="15"/>
        <v>394832.52107991028</v>
      </c>
      <c r="J45" s="74">
        <f t="shared" si="16"/>
        <v>394832.52107991028</v>
      </c>
      <c r="K45" s="52">
        <v>300000</v>
      </c>
      <c r="L45" s="30">
        <f t="shared" ref="L45:L51" si="25">+K45*16%</f>
        <v>48000</v>
      </c>
      <c r="M45" s="30">
        <f t="shared" si="18"/>
        <v>348000</v>
      </c>
      <c r="N45" s="59">
        <f t="shared" ref="N45:N51" si="26">+M45*F45*E45</f>
        <v>348000</v>
      </c>
      <c r="O45" s="52">
        <v>420000</v>
      </c>
      <c r="P45" s="30">
        <f t="shared" ref="P45:P51" si="27">+O45*16%</f>
        <v>67200</v>
      </c>
      <c r="Q45" s="30">
        <f t="shared" si="20"/>
        <v>487200</v>
      </c>
      <c r="R45" s="59">
        <f t="shared" ref="R45:R51" si="28">+Q45*F45*E45</f>
        <v>487200</v>
      </c>
      <c r="S45" s="83">
        <f t="shared" ref="S45:S51" si="29">AVERAGE(N45,R45)</f>
        <v>417600</v>
      </c>
      <c r="T45" s="307"/>
      <c r="U45" s="310"/>
      <c r="V45" s="307"/>
    </row>
    <row r="46" spans="1:22">
      <c r="A46" s="343"/>
      <c r="B46" s="362"/>
      <c r="C46" s="365"/>
      <c r="D46" s="97" t="s">
        <v>50</v>
      </c>
      <c r="E46" s="98">
        <v>1</v>
      </c>
      <c r="F46" s="46">
        <v>1</v>
      </c>
      <c r="G46" s="52">
        <v>116036.20329542817</v>
      </c>
      <c r="H46" s="37">
        <f t="shared" si="24"/>
        <v>18565.79252726851</v>
      </c>
      <c r="I46" s="37">
        <f t="shared" si="15"/>
        <v>134601.99582269668</v>
      </c>
      <c r="J46" s="74">
        <f t="shared" si="16"/>
        <v>134601.99582269668</v>
      </c>
      <c r="K46" s="52">
        <v>80000</v>
      </c>
      <c r="L46" s="30">
        <f t="shared" si="25"/>
        <v>12800</v>
      </c>
      <c r="M46" s="30">
        <f t="shared" si="18"/>
        <v>92800</v>
      </c>
      <c r="N46" s="59">
        <f t="shared" si="26"/>
        <v>92800</v>
      </c>
      <c r="O46" s="52">
        <v>120000</v>
      </c>
      <c r="P46" s="30">
        <f t="shared" si="27"/>
        <v>19200</v>
      </c>
      <c r="Q46" s="30">
        <f t="shared" si="20"/>
        <v>139200</v>
      </c>
      <c r="R46" s="59">
        <f t="shared" si="28"/>
        <v>139200</v>
      </c>
      <c r="S46" s="83">
        <f t="shared" si="29"/>
        <v>116000</v>
      </c>
      <c r="T46" s="307"/>
      <c r="U46" s="310"/>
      <c r="V46" s="307"/>
    </row>
    <row r="47" spans="1:22">
      <c r="A47" s="343"/>
      <c r="B47" s="362"/>
      <c r="C47" s="365"/>
      <c r="D47" s="97" t="s">
        <v>51</v>
      </c>
      <c r="E47" s="98">
        <v>1</v>
      </c>
      <c r="F47" s="46">
        <v>1</v>
      </c>
      <c r="G47" s="52">
        <v>116036.20329542817</v>
      </c>
      <c r="H47" s="37">
        <f t="shared" si="24"/>
        <v>18565.79252726851</v>
      </c>
      <c r="I47" s="37">
        <f t="shared" si="15"/>
        <v>134601.99582269668</v>
      </c>
      <c r="J47" s="74">
        <f t="shared" si="16"/>
        <v>134601.99582269668</v>
      </c>
      <c r="K47" s="52">
        <v>80000</v>
      </c>
      <c r="L47" s="30">
        <f t="shared" si="25"/>
        <v>12800</v>
      </c>
      <c r="M47" s="30">
        <f t="shared" si="18"/>
        <v>92800</v>
      </c>
      <c r="N47" s="59">
        <f t="shared" si="26"/>
        <v>92800</v>
      </c>
      <c r="O47" s="52">
        <v>70000</v>
      </c>
      <c r="P47" s="30">
        <f t="shared" si="27"/>
        <v>11200</v>
      </c>
      <c r="Q47" s="30">
        <f t="shared" si="20"/>
        <v>81200</v>
      </c>
      <c r="R47" s="59">
        <f t="shared" si="28"/>
        <v>81200</v>
      </c>
      <c r="S47" s="83">
        <f t="shared" si="29"/>
        <v>87000</v>
      </c>
      <c r="T47" s="307"/>
      <c r="U47" s="310"/>
      <c r="V47" s="307"/>
    </row>
    <row r="48" spans="1:22" ht="87">
      <c r="A48" s="343"/>
      <c r="B48" s="362"/>
      <c r="C48" s="365"/>
      <c r="D48" s="27" t="s">
        <v>52</v>
      </c>
      <c r="E48" s="29">
        <v>1</v>
      </c>
      <c r="F48" s="46">
        <v>150</v>
      </c>
      <c r="G48" s="52">
        <v>3094.2987545447513</v>
      </c>
      <c r="H48" s="37">
        <f t="shared" si="24"/>
        <v>495.08780072716024</v>
      </c>
      <c r="I48" s="37">
        <f t="shared" si="15"/>
        <v>3589.3865552719117</v>
      </c>
      <c r="J48" s="74">
        <f t="shared" si="16"/>
        <v>538407.98329078674</v>
      </c>
      <c r="K48" s="52">
        <v>25000</v>
      </c>
      <c r="L48" s="30">
        <f t="shared" si="25"/>
        <v>4000</v>
      </c>
      <c r="M48" s="30">
        <f t="shared" si="18"/>
        <v>29000</v>
      </c>
      <c r="N48" s="59">
        <f t="shared" si="26"/>
        <v>4350000</v>
      </c>
      <c r="O48" s="52">
        <v>2800</v>
      </c>
      <c r="P48" s="30">
        <f t="shared" si="27"/>
        <v>448</v>
      </c>
      <c r="Q48" s="30">
        <f t="shared" si="20"/>
        <v>3248</v>
      </c>
      <c r="R48" s="59">
        <f t="shared" si="28"/>
        <v>487200</v>
      </c>
      <c r="S48" s="83">
        <f t="shared" si="29"/>
        <v>2418600</v>
      </c>
      <c r="T48" s="307"/>
      <c r="U48" s="310"/>
      <c r="V48" s="307"/>
    </row>
    <row r="49" spans="1:22" ht="72.5">
      <c r="A49" s="343"/>
      <c r="B49" s="362"/>
      <c r="C49" s="365"/>
      <c r="D49" s="27" t="s">
        <v>53</v>
      </c>
      <c r="E49" s="29">
        <v>1</v>
      </c>
      <c r="F49" s="46">
        <v>1</v>
      </c>
      <c r="G49" s="52">
        <v>5105592.9449988399</v>
      </c>
      <c r="H49" s="37">
        <f t="shared" si="24"/>
        <v>816894.87119981437</v>
      </c>
      <c r="I49" s="37">
        <f t="shared" si="15"/>
        <v>5922487.8161986545</v>
      </c>
      <c r="J49" s="74">
        <f t="shared" si="16"/>
        <v>5922487.8161986545</v>
      </c>
      <c r="K49" s="52">
        <v>7000</v>
      </c>
      <c r="L49" s="30">
        <f t="shared" si="25"/>
        <v>1120</v>
      </c>
      <c r="M49" s="30">
        <f t="shared" si="18"/>
        <v>8120</v>
      </c>
      <c r="N49" s="59">
        <f t="shared" si="26"/>
        <v>8120</v>
      </c>
      <c r="O49" s="52">
        <v>700000</v>
      </c>
      <c r="P49" s="30">
        <f t="shared" si="27"/>
        <v>112000</v>
      </c>
      <c r="Q49" s="30">
        <f t="shared" si="20"/>
        <v>812000</v>
      </c>
      <c r="R49" s="59">
        <f t="shared" si="28"/>
        <v>812000</v>
      </c>
      <c r="S49" s="83">
        <f t="shared" si="29"/>
        <v>410060</v>
      </c>
      <c r="T49" s="307"/>
      <c r="U49" s="310"/>
      <c r="V49" s="307"/>
    </row>
    <row r="50" spans="1:22" ht="58">
      <c r="A50" s="343"/>
      <c r="B50" s="362"/>
      <c r="C50" s="365"/>
      <c r="D50" s="99" t="s">
        <v>54</v>
      </c>
      <c r="E50" s="29">
        <v>1</v>
      </c>
      <c r="F50" s="46">
        <v>1</v>
      </c>
      <c r="G50" s="52">
        <v>1856579.2527268508</v>
      </c>
      <c r="H50" s="37">
        <f t="shared" si="24"/>
        <v>297052.68043629616</v>
      </c>
      <c r="I50" s="37">
        <f t="shared" si="15"/>
        <v>2153631.933163147</v>
      </c>
      <c r="J50" s="74">
        <f t="shared" si="16"/>
        <v>2153631.933163147</v>
      </c>
      <c r="K50" s="52">
        <v>25000</v>
      </c>
      <c r="L50" s="30">
        <f t="shared" si="25"/>
        <v>4000</v>
      </c>
      <c r="M50" s="30">
        <f t="shared" si="18"/>
        <v>29000</v>
      </c>
      <c r="N50" s="59">
        <f t="shared" si="26"/>
        <v>29000</v>
      </c>
      <c r="O50" s="52">
        <v>1440000</v>
      </c>
      <c r="P50" s="30">
        <f t="shared" si="27"/>
        <v>230400</v>
      </c>
      <c r="Q50" s="30">
        <f t="shared" si="20"/>
        <v>1670400</v>
      </c>
      <c r="R50" s="59">
        <f t="shared" si="28"/>
        <v>1670400</v>
      </c>
      <c r="S50" s="83">
        <f t="shared" si="29"/>
        <v>849700</v>
      </c>
      <c r="T50" s="307"/>
      <c r="U50" s="310"/>
      <c r="V50" s="307"/>
    </row>
    <row r="51" spans="1:22" ht="58.5" thickBot="1">
      <c r="A51" s="344"/>
      <c r="B51" s="363"/>
      <c r="C51" s="366"/>
      <c r="D51" s="100" t="s">
        <v>55</v>
      </c>
      <c r="E51" s="101">
        <v>1</v>
      </c>
      <c r="F51" s="47">
        <v>1</v>
      </c>
      <c r="G51" s="53">
        <v>928289.6263634254</v>
      </c>
      <c r="H51" s="43">
        <f t="shared" si="24"/>
        <v>148526.34021814808</v>
      </c>
      <c r="I51" s="43">
        <f t="shared" si="15"/>
        <v>1076815.9665815735</v>
      </c>
      <c r="J51" s="60">
        <f t="shared" si="16"/>
        <v>1076815.9665815735</v>
      </c>
      <c r="K51" s="53">
        <v>450000</v>
      </c>
      <c r="L51" s="38">
        <f t="shared" si="25"/>
        <v>72000</v>
      </c>
      <c r="M51" s="38">
        <f t="shared" si="18"/>
        <v>522000</v>
      </c>
      <c r="N51" s="63">
        <f t="shared" si="26"/>
        <v>522000</v>
      </c>
      <c r="O51" s="53">
        <v>1200000</v>
      </c>
      <c r="P51" s="38">
        <f t="shared" si="27"/>
        <v>192000</v>
      </c>
      <c r="Q51" s="38">
        <f t="shared" si="20"/>
        <v>1392000</v>
      </c>
      <c r="R51" s="63">
        <f t="shared" si="28"/>
        <v>1392000</v>
      </c>
      <c r="S51" s="84">
        <f t="shared" si="29"/>
        <v>957000</v>
      </c>
      <c r="T51" s="308"/>
      <c r="U51" s="311"/>
      <c r="V51" s="308"/>
    </row>
    <row r="52" spans="1:22" ht="26.25" customHeight="1" thickBot="1">
      <c r="A52" s="18"/>
      <c r="B52" s="69"/>
      <c r="C52" s="69"/>
      <c r="D52" s="70"/>
      <c r="E52" s="71"/>
      <c r="F52" s="72"/>
      <c r="G52" s="302" t="s">
        <v>56</v>
      </c>
      <c r="H52" s="303"/>
      <c r="I52" s="303"/>
      <c r="J52" s="76">
        <f>SUM(J10:J51)</f>
        <v>369122642.53113621</v>
      </c>
      <c r="K52" s="302" t="s">
        <v>56</v>
      </c>
      <c r="L52" s="303"/>
      <c r="M52" s="303"/>
      <c r="N52" s="76">
        <f>SUM(N10:N51)</f>
        <v>184993088</v>
      </c>
      <c r="O52" s="304" t="s">
        <v>56</v>
      </c>
      <c r="P52" s="305"/>
      <c r="Q52" s="305"/>
      <c r="R52" s="78">
        <f>SUM(R10:R51)</f>
        <v>142039680</v>
      </c>
      <c r="S52" s="85">
        <f>AVERAGE(N52,R52)</f>
        <v>163516384</v>
      </c>
      <c r="T52" s="86">
        <f>SUM(T10:T44)</f>
        <v>163516384</v>
      </c>
      <c r="V52" s="87">
        <f>SUM(V10:V51)</f>
        <v>163516384</v>
      </c>
    </row>
    <row r="53" spans="1:22">
      <c r="A53" s="18"/>
      <c r="B53" s="69"/>
      <c r="C53" s="69"/>
      <c r="D53" s="70"/>
      <c r="E53" s="71"/>
      <c r="F53" s="72"/>
      <c r="G53" s="67"/>
      <c r="H53" s="67"/>
      <c r="I53" s="67"/>
      <c r="J53" s="67"/>
    </row>
    <row r="54" spans="1:22">
      <c r="A54" s="18"/>
      <c r="B54" s="69"/>
      <c r="C54" s="69"/>
      <c r="D54" s="70"/>
      <c r="E54" s="71"/>
      <c r="F54" s="72"/>
      <c r="G54" s="67"/>
      <c r="H54" s="67"/>
      <c r="I54" s="67"/>
      <c r="J54" s="67"/>
    </row>
    <row r="55" spans="1:22" ht="15" thickBot="1">
      <c r="Q55" s="91"/>
      <c r="R55" s="89"/>
    </row>
    <row r="56" spans="1:22" ht="16" thickBot="1">
      <c r="A56" s="4"/>
      <c r="B56" s="4"/>
      <c r="D56" s="117" t="s">
        <v>57</v>
      </c>
      <c r="E56" s="352">
        <f>+V52</f>
        <v>163516384</v>
      </c>
      <c r="F56" s="353"/>
      <c r="G56" s="354"/>
      <c r="N56" s="91"/>
      <c r="P56" s="91"/>
      <c r="Q56" s="77"/>
      <c r="R56" s="90"/>
    </row>
    <row r="57" spans="1:22" ht="16" thickBot="1">
      <c r="D57" s="117" t="s">
        <v>58</v>
      </c>
      <c r="E57" s="352">
        <f>+E56-V44-V37</f>
        <v>152947624</v>
      </c>
      <c r="F57" s="353"/>
      <c r="G57" s="354"/>
    </row>
    <row r="58" spans="1:22" ht="16" thickBot="1">
      <c r="D58" s="117" t="s">
        <v>59</v>
      </c>
      <c r="E58" s="352">
        <f>+V44+V37</f>
        <v>10568760</v>
      </c>
      <c r="F58" s="353"/>
      <c r="G58" s="354"/>
    </row>
    <row r="59" spans="1:22" ht="15.5">
      <c r="D59" s="118"/>
      <c r="E59" s="119"/>
      <c r="F59" s="119"/>
      <c r="G59" s="119"/>
    </row>
    <row r="60" spans="1:22" ht="16" thickBot="1">
      <c r="D60" s="118"/>
      <c r="E60" s="119"/>
      <c r="F60" s="119"/>
      <c r="G60" s="119"/>
    </row>
    <row r="61" spans="1:22" ht="26.5" thickBot="1">
      <c r="D61" s="120" t="s">
        <v>60</v>
      </c>
      <c r="E61" s="357">
        <f>+E56</f>
        <v>163516384</v>
      </c>
      <c r="F61" s="358"/>
      <c r="G61" s="359"/>
    </row>
    <row r="62" spans="1:22" ht="15.5">
      <c r="D62" s="118"/>
      <c r="E62" s="119"/>
      <c r="F62" s="119"/>
      <c r="G62" s="119"/>
    </row>
    <row r="63" spans="1:22" ht="15.5">
      <c r="D63" s="118"/>
      <c r="E63" s="119"/>
      <c r="F63" s="119"/>
      <c r="G63" s="119"/>
    </row>
    <row r="64" spans="1:22" ht="15.5">
      <c r="D64" s="118"/>
      <c r="E64" s="119"/>
      <c r="F64" s="119"/>
      <c r="G64" s="119"/>
    </row>
  </sheetData>
  <mergeCells count="63">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 ref="A37:A43"/>
    <mergeCell ref="B37:B43"/>
    <mergeCell ref="B32:B36"/>
    <mergeCell ref="A8:A9"/>
    <mergeCell ref="A44:A51"/>
    <mergeCell ref="A32:A36"/>
    <mergeCell ref="A10:A20"/>
    <mergeCell ref="A21:A31"/>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K52:M52"/>
    <mergeCell ref="O52:Q52"/>
    <mergeCell ref="T32:T36"/>
    <mergeCell ref="T44:T51"/>
    <mergeCell ref="U44:U51"/>
    <mergeCell ref="U37:U43"/>
    <mergeCell ref="T37:T43"/>
    <mergeCell ref="U32:U36"/>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53125" defaultRowHeight="14.5"/>
  <cols>
    <col min="1" max="1" width="5.1796875" style="1" customWidth="1"/>
    <col min="2" max="2" width="23.7265625" style="1" hidden="1" customWidth="1"/>
    <col min="3" max="3" width="11" style="4" customWidth="1"/>
    <col min="4" max="4" width="65.26953125" style="6" customWidth="1"/>
    <col min="5" max="5" width="6.81640625" style="18" customWidth="1"/>
    <col min="6" max="6" width="9.1796875" style="2" customWidth="1"/>
    <col min="7" max="7" width="13.7265625" style="12" customWidth="1"/>
    <col min="8" max="8" width="12" style="12" customWidth="1"/>
    <col min="9" max="9" width="14.54296875" style="12" customWidth="1"/>
    <col min="10" max="10" width="19.7265625" style="12" bestFit="1" customWidth="1"/>
    <col min="11" max="11" width="12" style="1" customWidth="1"/>
    <col min="12" max="12" width="12.1796875" style="1" customWidth="1"/>
    <col min="13" max="13" width="14.453125" style="1" customWidth="1"/>
    <col min="14" max="14" width="19.7265625" style="1" bestFit="1" customWidth="1"/>
    <col min="15" max="15" width="15.81640625" style="1" customWidth="1"/>
    <col min="16" max="16" width="14" style="1" customWidth="1"/>
    <col min="17" max="17" width="16.26953125" style="1" customWidth="1"/>
    <col min="18" max="18" width="19.7265625" style="1" bestFit="1" customWidth="1"/>
    <col min="19" max="19" width="17" style="1" customWidth="1"/>
    <col min="20" max="20" width="16.1796875" style="1" customWidth="1"/>
    <col min="21" max="21" width="6" style="89" customWidth="1"/>
    <col min="22" max="22" width="21.54296875" style="1" customWidth="1"/>
    <col min="23" max="16384" width="11.453125" style="1"/>
  </cols>
  <sheetData>
    <row r="4" spans="1:22" s="5" customFormat="1" ht="23.25" customHeight="1">
      <c r="A4" s="277" t="s">
        <v>0</v>
      </c>
      <c r="B4" s="277"/>
      <c r="C4" s="277"/>
      <c r="D4" s="277"/>
      <c r="E4" s="277"/>
      <c r="F4" s="277"/>
      <c r="G4" s="277"/>
      <c r="H4" s="277"/>
      <c r="I4" s="277"/>
      <c r="J4" s="277"/>
      <c r="K4" s="277"/>
      <c r="L4" s="277"/>
      <c r="M4" s="277"/>
      <c r="N4" s="277"/>
      <c r="O4" s="277"/>
      <c r="P4" s="277"/>
      <c r="Q4" s="277"/>
      <c r="R4" s="277"/>
      <c r="S4" s="277"/>
      <c r="T4" s="277"/>
      <c r="U4" s="277"/>
      <c r="V4" s="277"/>
    </row>
    <row r="5" spans="1:22" s="5" customFormat="1" ht="18.75" customHeight="1">
      <c r="U5" s="88"/>
    </row>
    <row r="6" spans="1:22" s="5" customFormat="1" ht="16" thickBot="1">
      <c r="A6" s="8"/>
      <c r="B6" s="8"/>
      <c r="C6" s="8"/>
      <c r="D6" s="8"/>
      <c r="E6" s="22"/>
      <c r="F6" s="8"/>
      <c r="G6" s="13"/>
      <c r="H6" s="13"/>
      <c r="I6" s="13"/>
      <c r="J6" s="13"/>
      <c r="U6" s="88"/>
    </row>
    <row r="7" spans="1:22" ht="21.5" thickBot="1">
      <c r="E7" s="40"/>
      <c r="F7" s="44"/>
      <c r="G7" s="296" t="s">
        <v>1</v>
      </c>
      <c r="H7" s="297"/>
      <c r="I7" s="297"/>
      <c r="J7" s="298"/>
      <c r="K7" s="299" t="s">
        <v>2</v>
      </c>
      <c r="L7" s="300"/>
      <c r="M7" s="300"/>
      <c r="N7" s="301"/>
      <c r="O7" s="332" t="s">
        <v>3</v>
      </c>
      <c r="P7" s="333"/>
      <c r="Q7" s="333"/>
      <c r="R7" s="333"/>
      <c r="S7" s="278" t="s">
        <v>4</v>
      </c>
      <c r="T7" s="278" t="s">
        <v>5</v>
      </c>
      <c r="U7" s="323" t="s">
        <v>6</v>
      </c>
      <c r="V7" s="278" t="s">
        <v>7</v>
      </c>
    </row>
    <row r="8" spans="1:22" s="5" customFormat="1" ht="15" customHeight="1">
      <c r="A8" s="340" t="s">
        <v>8</v>
      </c>
      <c r="B8" s="340" t="s">
        <v>9</v>
      </c>
      <c r="C8" s="340" t="s">
        <v>10</v>
      </c>
      <c r="D8" s="340" t="s">
        <v>11</v>
      </c>
      <c r="E8" s="340" t="s">
        <v>12</v>
      </c>
      <c r="F8" s="355" t="s">
        <v>13</v>
      </c>
      <c r="G8" s="291" t="s">
        <v>14</v>
      </c>
      <c r="H8" s="289" t="s">
        <v>15</v>
      </c>
      <c r="I8" s="317" t="s">
        <v>16</v>
      </c>
      <c r="J8" s="287" t="s">
        <v>17</v>
      </c>
      <c r="K8" s="319" t="s">
        <v>14</v>
      </c>
      <c r="L8" s="315" t="s">
        <v>15</v>
      </c>
      <c r="M8" s="274" t="s">
        <v>16</v>
      </c>
      <c r="N8" s="275" t="s">
        <v>17</v>
      </c>
      <c r="O8" s="293" t="s">
        <v>14</v>
      </c>
      <c r="P8" s="330" t="s">
        <v>15</v>
      </c>
      <c r="Q8" s="295" t="s">
        <v>16</v>
      </c>
      <c r="R8" s="328" t="s">
        <v>17</v>
      </c>
      <c r="S8" s="279"/>
      <c r="T8" s="279"/>
      <c r="U8" s="324"/>
      <c r="V8" s="279"/>
    </row>
    <row r="9" spans="1:22" s="5" customFormat="1" ht="48" customHeight="1" thickBot="1">
      <c r="A9" s="341"/>
      <c r="B9" s="341"/>
      <c r="C9" s="341"/>
      <c r="D9" s="341"/>
      <c r="E9" s="341"/>
      <c r="F9" s="356"/>
      <c r="G9" s="292"/>
      <c r="H9" s="290"/>
      <c r="I9" s="318"/>
      <c r="J9" s="288"/>
      <c r="K9" s="320"/>
      <c r="L9" s="316"/>
      <c r="M9" s="274"/>
      <c r="N9" s="276"/>
      <c r="O9" s="294"/>
      <c r="P9" s="331"/>
      <c r="Q9" s="295"/>
      <c r="R9" s="329"/>
      <c r="S9" s="280"/>
      <c r="T9" s="280"/>
      <c r="U9" s="325"/>
      <c r="V9" s="280"/>
    </row>
    <row r="10" spans="1:22" s="5" customFormat="1" ht="48" customHeight="1" thickBot="1">
      <c r="A10" s="121"/>
      <c r="B10" s="122"/>
      <c r="C10" s="122"/>
      <c r="D10" s="122"/>
      <c r="E10" s="122"/>
      <c r="F10" s="122"/>
      <c r="G10" s="123"/>
      <c r="H10" s="239"/>
      <c r="I10" s="239"/>
      <c r="J10" s="124"/>
      <c r="K10" s="125"/>
      <c r="L10" s="240"/>
      <c r="M10" s="240"/>
      <c r="N10" s="126"/>
      <c r="O10" s="127"/>
      <c r="P10" s="241"/>
      <c r="Q10" s="241"/>
      <c r="R10" s="128"/>
      <c r="S10" s="129"/>
      <c r="T10" s="129"/>
      <c r="U10" s="130"/>
      <c r="V10" s="129"/>
    </row>
    <row r="11" spans="1:22" ht="43.5">
      <c r="A11" s="348">
        <v>1</v>
      </c>
      <c r="B11" s="271"/>
      <c r="C11" s="271" t="s">
        <v>18</v>
      </c>
      <c r="D11" s="23" t="s">
        <v>19</v>
      </c>
      <c r="E11" s="24">
        <v>1</v>
      </c>
      <c r="F11" s="45">
        <v>1</v>
      </c>
      <c r="G11" s="51">
        <v>5415022.820453315</v>
      </c>
      <c r="H11" s="41">
        <f>+G11*16%</f>
        <v>866403.65127253043</v>
      </c>
      <c r="I11" s="41">
        <f>+H11+G11</f>
        <v>6281426.4717258457</v>
      </c>
      <c r="J11" s="58">
        <f>+I11*F11*E11</f>
        <v>6281426.4717258457</v>
      </c>
      <c r="K11" s="51">
        <v>660000</v>
      </c>
      <c r="L11" s="26">
        <f>+K11*16%</f>
        <v>105600</v>
      </c>
      <c r="M11" s="26">
        <f>+L11+K11</f>
        <v>765600</v>
      </c>
      <c r="N11" s="62">
        <f>+M11*E11*F11</f>
        <v>765600</v>
      </c>
      <c r="O11" s="51">
        <v>500000</v>
      </c>
      <c r="P11" s="26">
        <f>+O11*16%</f>
        <v>80000</v>
      </c>
      <c r="Q11" s="26">
        <f>+P11+O11</f>
        <v>580000</v>
      </c>
      <c r="R11" s="62">
        <f>+Q11*F11*E11</f>
        <v>580000</v>
      </c>
      <c r="S11" s="82">
        <f>AVERAGE(N11,R11)</f>
        <v>672800</v>
      </c>
      <c r="T11" s="281">
        <f>SUM(S11:S21)</f>
        <v>74511092</v>
      </c>
      <c r="U11" s="284">
        <v>1</v>
      </c>
      <c r="V11" s="281">
        <f>+U11*T11</f>
        <v>74511092</v>
      </c>
    </row>
    <row r="12" spans="1:22" ht="90" customHeight="1">
      <c r="A12" s="349"/>
      <c r="B12" s="272"/>
      <c r="C12" s="272"/>
      <c r="D12" s="27" t="s">
        <v>20</v>
      </c>
      <c r="E12" s="28">
        <v>5</v>
      </c>
      <c r="F12" s="46">
        <v>7</v>
      </c>
      <c r="G12" s="52">
        <v>1315076.9706815192</v>
      </c>
      <c r="H12" s="30">
        <f t="shared" ref="H12:H21" si="0">+G12*16%</f>
        <v>210412.31530904307</v>
      </c>
      <c r="I12" s="30">
        <f t="shared" ref="I12:I52" si="1">+H12+G12</f>
        <v>1525489.2859905623</v>
      </c>
      <c r="J12" s="59">
        <f t="shared" ref="J12:J52" si="2">+I12*F12*E12</f>
        <v>53392125.009669676</v>
      </c>
      <c r="K12" s="52">
        <v>350000</v>
      </c>
      <c r="L12" s="30">
        <f t="shared" ref="L12:L21" si="3">+K12*16%</f>
        <v>56000</v>
      </c>
      <c r="M12" s="30">
        <f t="shared" ref="M12:M52" si="4">+L12+K12</f>
        <v>406000</v>
      </c>
      <c r="N12" s="59">
        <f t="shared" ref="N12:N21" si="5">+M12*E12*F12</f>
        <v>14210000</v>
      </c>
      <c r="O12" s="52">
        <v>250000</v>
      </c>
      <c r="P12" s="30">
        <f t="shared" ref="P12:P21" si="6">+O12*16%</f>
        <v>40000</v>
      </c>
      <c r="Q12" s="30">
        <f t="shared" ref="Q12:Q52" si="7">+P12+O12</f>
        <v>290000</v>
      </c>
      <c r="R12" s="59">
        <f t="shared" ref="R12:R52" si="8">+Q12*F12*E12</f>
        <v>10150000</v>
      </c>
      <c r="S12" s="83">
        <f t="shared" ref="S12:S52" si="9">AVERAGE(N12,R12)</f>
        <v>12180000</v>
      </c>
      <c r="T12" s="282"/>
      <c r="U12" s="285"/>
      <c r="V12" s="282"/>
    </row>
    <row r="13" spans="1:22" ht="58">
      <c r="A13" s="349"/>
      <c r="B13" s="272"/>
      <c r="C13" s="272"/>
      <c r="D13" s="31" t="s">
        <v>21</v>
      </c>
      <c r="E13" s="29">
        <v>5</v>
      </c>
      <c r="F13" s="46">
        <v>6</v>
      </c>
      <c r="G13" s="52">
        <v>409994.58497717953</v>
      </c>
      <c r="H13" s="30">
        <f t="shared" si="0"/>
        <v>65599.133596348722</v>
      </c>
      <c r="I13" s="30">
        <f t="shared" si="1"/>
        <v>475593.71857352823</v>
      </c>
      <c r="J13" s="59">
        <f t="shared" si="2"/>
        <v>14267811.557205845</v>
      </c>
      <c r="K13" s="52">
        <v>230000</v>
      </c>
      <c r="L13" s="30">
        <f t="shared" si="3"/>
        <v>36800</v>
      </c>
      <c r="M13" s="30">
        <f t="shared" si="4"/>
        <v>266800</v>
      </c>
      <c r="N13" s="59">
        <f t="shared" si="5"/>
        <v>8004000</v>
      </c>
      <c r="O13" s="52">
        <v>220000</v>
      </c>
      <c r="P13" s="30">
        <f t="shared" si="6"/>
        <v>35200</v>
      </c>
      <c r="Q13" s="30">
        <f t="shared" si="7"/>
        <v>255200</v>
      </c>
      <c r="R13" s="59">
        <f t="shared" si="8"/>
        <v>7656000</v>
      </c>
      <c r="S13" s="83">
        <f t="shared" si="9"/>
        <v>7830000</v>
      </c>
      <c r="T13" s="282"/>
      <c r="U13" s="285"/>
      <c r="V13" s="282"/>
    </row>
    <row r="14" spans="1:22" ht="72.5">
      <c r="A14" s="349"/>
      <c r="B14" s="272"/>
      <c r="C14" s="272"/>
      <c r="D14" s="31" t="s">
        <v>22</v>
      </c>
      <c r="E14" s="29">
        <v>5</v>
      </c>
      <c r="F14" s="46">
        <v>7</v>
      </c>
      <c r="G14" s="52">
        <v>232072.40659085635</v>
      </c>
      <c r="H14" s="30">
        <f t="shared" si="0"/>
        <v>37131.585054537019</v>
      </c>
      <c r="I14" s="30">
        <f t="shared" si="1"/>
        <v>269203.99164539337</v>
      </c>
      <c r="J14" s="59">
        <f t="shared" si="2"/>
        <v>9422139.7075887676</v>
      </c>
      <c r="K14" s="52">
        <v>150000</v>
      </c>
      <c r="L14" s="30">
        <f t="shared" si="3"/>
        <v>24000</v>
      </c>
      <c r="M14" s="30">
        <f t="shared" si="4"/>
        <v>174000</v>
      </c>
      <c r="N14" s="59">
        <f t="shared" si="5"/>
        <v>6090000</v>
      </c>
      <c r="O14" s="52">
        <v>120000</v>
      </c>
      <c r="P14" s="30">
        <f t="shared" si="6"/>
        <v>19200</v>
      </c>
      <c r="Q14" s="30">
        <f t="shared" si="7"/>
        <v>139200</v>
      </c>
      <c r="R14" s="59">
        <f t="shared" si="8"/>
        <v>4872000</v>
      </c>
      <c r="S14" s="83">
        <f t="shared" si="9"/>
        <v>5481000</v>
      </c>
      <c r="T14" s="282"/>
      <c r="U14" s="285"/>
      <c r="V14" s="282"/>
    </row>
    <row r="15" spans="1:22" ht="58">
      <c r="A15" s="349"/>
      <c r="B15" s="272"/>
      <c r="C15" s="272"/>
      <c r="D15" s="32" t="s">
        <v>23</v>
      </c>
      <c r="E15" s="28">
        <v>5</v>
      </c>
      <c r="F15" s="46">
        <v>6</v>
      </c>
      <c r="G15" s="52">
        <v>123771.95018179006</v>
      </c>
      <c r="H15" s="30">
        <f t="shared" si="0"/>
        <v>19803.512029086411</v>
      </c>
      <c r="I15" s="30">
        <f t="shared" si="1"/>
        <v>143575.46221087646</v>
      </c>
      <c r="J15" s="59">
        <f t="shared" si="2"/>
        <v>4307263.8663262939</v>
      </c>
      <c r="K15" s="52">
        <v>80000</v>
      </c>
      <c r="L15" s="30">
        <f t="shared" si="3"/>
        <v>12800</v>
      </c>
      <c r="M15" s="30">
        <f t="shared" si="4"/>
        <v>92800</v>
      </c>
      <c r="N15" s="59">
        <f t="shared" si="5"/>
        <v>2784000</v>
      </c>
      <c r="O15" s="52">
        <v>40000</v>
      </c>
      <c r="P15" s="30">
        <f t="shared" si="6"/>
        <v>6400</v>
      </c>
      <c r="Q15" s="30">
        <f t="shared" si="7"/>
        <v>46400</v>
      </c>
      <c r="R15" s="59">
        <f t="shared" si="8"/>
        <v>1392000</v>
      </c>
      <c r="S15" s="83">
        <f t="shared" si="9"/>
        <v>2088000</v>
      </c>
      <c r="T15" s="282"/>
      <c r="U15" s="285"/>
      <c r="V15" s="282"/>
    </row>
    <row r="16" spans="1:22" ht="72.5">
      <c r="A16" s="349"/>
      <c r="B16" s="272"/>
      <c r="C16" s="272"/>
      <c r="D16" s="33" t="s">
        <v>24</v>
      </c>
      <c r="E16" s="28">
        <v>5</v>
      </c>
      <c r="F16" s="46">
        <v>200</v>
      </c>
      <c r="G16" s="52">
        <v>20112.941904540883</v>
      </c>
      <c r="H16" s="30">
        <f t="shared" si="0"/>
        <v>3218.0707047265414</v>
      </c>
      <c r="I16" s="30">
        <f t="shared" si="1"/>
        <v>23331.012609267425</v>
      </c>
      <c r="J16" s="59">
        <f t="shared" si="2"/>
        <v>23331012.609267425</v>
      </c>
      <c r="K16" s="52">
        <v>22000</v>
      </c>
      <c r="L16" s="30">
        <f t="shared" si="3"/>
        <v>3520</v>
      </c>
      <c r="M16" s="30">
        <f t="shared" si="4"/>
        <v>25520</v>
      </c>
      <c r="N16" s="59">
        <f t="shared" si="5"/>
        <v>25520000</v>
      </c>
      <c r="O16" s="52">
        <v>13500</v>
      </c>
      <c r="P16" s="30">
        <f t="shared" si="6"/>
        <v>2160</v>
      </c>
      <c r="Q16" s="30">
        <f t="shared" si="7"/>
        <v>15660</v>
      </c>
      <c r="R16" s="59">
        <f t="shared" si="8"/>
        <v>15660000</v>
      </c>
      <c r="S16" s="83">
        <f t="shared" si="9"/>
        <v>20590000</v>
      </c>
      <c r="T16" s="282"/>
      <c r="U16" s="285"/>
      <c r="V16" s="282"/>
    </row>
    <row r="17" spans="1:22" ht="130.5">
      <c r="A17" s="349"/>
      <c r="B17" s="272"/>
      <c r="C17" s="272"/>
      <c r="D17" s="27" t="s">
        <v>25</v>
      </c>
      <c r="E17" s="28">
        <v>5</v>
      </c>
      <c r="F17" s="46">
        <v>100</v>
      </c>
      <c r="G17" s="52">
        <v>92828.962636342549</v>
      </c>
      <c r="H17" s="30">
        <f t="shared" si="0"/>
        <v>14852.634021814809</v>
      </c>
      <c r="I17" s="30">
        <f t="shared" si="1"/>
        <v>107681.59665815736</v>
      </c>
      <c r="J17" s="59">
        <f t="shared" si="2"/>
        <v>53840798.329078674</v>
      </c>
      <c r="K17" s="52">
        <v>48000</v>
      </c>
      <c r="L17" s="30">
        <f t="shared" si="3"/>
        <v>7680</v>
      </c>
      <c r="M17" s="30">
        <f t="shared" si="4"/>
        <v>55680</v>
      </c>
      <c r="N17" s="59">
        <f t="shared" si="5"/>
        <v>27840000</v>
      </c>
      <c r="O17" s="52">
        <v>35000</v>
      </c>
      <c r="P17" s="30">
        <f t="shared" si="6"/>
        <v>5600</v>
      </c>
      <c r="Q17" s="30">
        <f t="shared" si="7"/>
        <v>40600</v>
      </c>
      <c r="R17" s="59">
        <f t="shared" si="8"/>
        <v>20300000</v>
      </c>
      <c r="S17" s="83">
        <f t="shared" si="9"/>
        <v>24070000</v>
      </c>
      <c r="T17" s="282"/>
      <c r="U17" s="285"/>
      <c r="V17" s="282"/>
    </row>
    <row r="18" spans="1:22" ht="29">
      <c r="A18" s="349"/>
      <c r="B18" s="272"/>
      <c r="C18" s="272"/>
      <c r="D18" s="34" t="s">
        <v>26</v>
      </c>
      <c r="E18" s="29">
        <v>1</v>
      </c>
      <c r="F18" s="46">
        <v>1</v>
      </c>
      <c r="G18" s="52">
        <v>541502.28204533155</v>
      </c>
      <c r="H18" s="30">
        <f t="shared" si="0"/>
        <v>86640.365127253055</v>
      </c>
      <c r="I18" s="30">
        <f t="shared" si="1"/>
        <v>628142.64717258466</v>
      </c>
      <c r="J18" s="59">
        <f t="shared" si="2"/>
        <v>628142.64717258466</v>
      </c>
      <c r="K18" s="52">
        <v>300000</v>
      </c>
      <c r="L18" s="30">
        <f t="shared" si="3"/>
        <v>48000</v>
      </c>
      <c r="M18" s="30">
        <f t="shared" si="4"/>
        <v>348000</v>
      </c>
      <c r="N18" s="59">
        <f t="shared" si="5"/>
        <v>348000</v>
      </c>
      <c r="O18" s="52">
        <v>230000</v>
      </c>
      <c r="P18" s="30">
        <f t="shared" si="6"/>
        <v>36800</v>
      </c>
      <c r="Q18" s="30">
        <f t="shared" si="7"/>
        <v>266800</v>
      </c>
      <c r="R18" s="59">
        <f t="shared" si="8"/>
        <v>266800</v>
      </c>
      <c r="S18" s="83">
        <f t="shared" si="9"/>
        <v>307400</v>
      </c>
      <c r="T18" s="282"/>
      <c r="U18" s="285"/>
      <c r="V18" s="282"/>
    </row>
    <row r="19" spans="1:22" ht="15" customHeight="1">
      <c r="A19" s="349"/>
      <c r="B19" s="272"/>
      <c r="C19" s="272"/>
      <c r="D19" s="32" t="s">
        <v>27</v>
      </c>
      <c r="E19" s="28">
        <v>1</v>
      </c>
      <c r="F19" s="46">
        <v>1</v>
      </c>
      <c r="G19" s="52">
        <v>116036.20329542817</v>
      </c>
      <c r="H19" s="30">
        <f t="shared" si="0"/>
        <v>18565.79252726851</v>
      </c>
      <c r="I19" s="30">
        <f t="shared" si="1"/>
        <v>134601.99582269668</v>
      </c>
      <c r="J19" s="59">
        <f t="shared" si="2"/>
        <v>134601.99582269668</v>
      </c>
      <c r="K19" s="52">
        <v>80000</v>
      </c>
      <c r="L19" s="30">
        <f t="shared" si="3"/>
        <v>12800</v>
      </c>
      <c r="M19" s="30">
        <f t="shared" si="4"/>
        <v>92800</v>
      </c>
      <c r="N19" s="59">
        <f t="shared" si="5"/>
        <v>92800</v>
      </c>
      <c r="O19" s="52">
        <v>70000</v>
      </c>
      <c r="P19" s="30">
        <f t="shared" si="6"/>
        <v>11200</v>
      </c>
      <c r="Q19" s="30">
        <f t="shared" si="7"/>
        <v>81200</v>
      </c>
      <c r="R19" s="59">
        <f t="shared" si="8"/>
        <v>81200</v>
      </c>
      <c r="S19" s="83">
        <f t="shared" si="9"/>
        <v>87000</v>
      </c>
      <c r="T19" s="282"/>
      <c r="U19" s="285"/>
      <c r="V19" s="282"/>
    </row>
    <row r="20" spans="1:22" ht="72.5">
      <c r="A20" s="349"/>
      <c r="B20" s="272"/>
      <c r="C20" s="272"/>
      <c r="D20" s="32" t="s">
        <v>28</v>
      </c>
      <c r="E20" s="28">
        <v>1</v>
      </c>
      <c r="F20" s="46">
        <v>100</v>
      </c>
      <c r="G20" s="52">
        <v>11603.620329542819</v>
      </c>
      <c r="H20" s="30">
        <f t="shared" si="0"/>
        <v>1856.5792527268511</v>
      </c>
      <c r="I20" s="30">
        <f t="shared" si="1"/>
        <v>13460.19958226967</v>
      </c>
      <c r="J20" s="59">
        <f t="shared" si="2"/>
        <v>1346019.9582269669</v>
      </c>
      <c r="K20" s="52">
        <v>4800</v>
      </c>
      <c r="L20" s="30">
        <f t="shared" si="3"/>
        <v>768</v>
      </c>
      <c r="M20" s="30">
        <f t="shared" si="4"/>
        <v>5568</v>
      </c>
      <c r="N20" s="59">
        <f t="shared" si="5"/>
        <v>556800</v>
      </c>
      <c r="O20" s="52">
        <v>4500</v>
      </c>
      <c r="P20" s="30">
        <f t="shared" si="6"/>
        <v>720</v>
      </c>
      <c r="Q20" s="30">
        <f t="shared" si="7"/>
        <v>5220</v>
      </c>
      <c r="R20" s="59">
        <f t="shared" si="8"/>
        <v>522000</v>
      </c>
      <c r="S20" s="83">
        <f t="shared" si="9"/>
        <v>539400</v>
      </c>
      <c r="T20" s="282"/>
      <c r="U20" s="285"/>
      <c r="V20" s="282"/>
    </row>
    <row r="21" spans="1:22" ht="87.5" thickBot="1">
      <c r="A21" s="350"/>
      <c r="B21" s="273"/>
      <c r="C21" s="273"/>
      <c r="D21" s="35" t="s">
        <v>29</v>
      </c>
      <c r="E21" s="36">
        <v>1</v>
      </c>
      <c r="F21" s="47">
        <v>1</v>
      </c>
      <c r="G21" s="53">
        <v>4641448.1318171266</v>
      </c>
      <c r="H21" s="43">
        <f t="shared" si="0"/>
        <v>742631.70109074027</v>
      </c>
      <c r="I21" s="43">
        <f t="shared" si="1"/>
        <v>5384079.8329078667</v>
      </c>
      <c r="J21" s="60">
        <f t="shared" si="2"/>
        <v>5384079.8329078667</v>
      </c>
      <c r="K21" s="61">
        <v>297400</v>
      </c>
      <c r="L21" s="42">
        <f t="shared" si="3"/>
        <v>47584</v>
      </c>
      <c r="M21" s="42">
        <f t="shared" si="4"/>
        <v>344984</v>
      </c>
      <c r="N21" s="73">
        <f t="shared" si="5"/>
        <v>344984</v>
      </c>
      <c r="O21" s="61">
        <v>850000</v>
      </c>
      <c r="P21" s="42">
        <f t="shared" si="6"/>
        <v>136000</v>
      </c>
      <c r="Q21" s="42">
        <f t="shared" si="7"/>
        <v>986000</v>
      </c>
      <c r="R21" s="73">
        <f t="shared" si="8"/>
        <v>986000</v>
      </c>
      <c r="S21" s="84">
        <f t="shared" si="9"/>
        <v>665492</v>
      </c>
      <c r="T21" s="283"/>
      <c r="U21" s="286"/>
      <c r="V21" s="283"/>
    </row>
    <row r="22" spans="1:22" customFormat="1" ht="45" customHeight="1">
      <c r="A22" s="351">
        <v>2</v>
      </c>
      <c r="B22" s="360"/>
      <c r="C22" s="360" t="s">
        <v>30</v>
      </c>
      <c r="D22" s="14" t="s">
        <v>19</v>
      </c>
      <c r="E22" s="19">
        <v>1</v>
      </c>
      <c r="F22" s="48">
        <v>1</v>
      </c>
      <c r="G22" s="54">
        <v>5415022.820453315</v>
      </c>
      <c r="H22" s="15">
        <f>+G22*16%</f>
        <v>866403.65127253043</v>
      </c>
      <c r="I22" s="15">
        <f t="shared" si="1"/>
        <v>6281426.4717258457</v>
      </c>
      <c r="J22" s="64">
        <f t="shared" si="2"/>
        <v>6281426.4717258457</v>
      </c>
      <c r="K22" s="57">
        <v>660000</v>
      </c>
      <c r="L22" s="15">
        <f>+K22*16%</f>
        <v>105600</v>
      </c>
      <c r="M22" s="15">
        <f t="shared" si="4"/>
        <v>765600</v>
      </c>
      <c r="N22" s="64">
        <f>+M22*E22*F22</f>
        <v>765600</v>
      </c>
      <c r="O22" s="57">
        <v>500000</v>
      </c>
      <c r="P22" s="15">
        <f>+O22*16%</f>
        <v>80000</v>
      </c>
      <c r="Q22" s="15">
        <f t="shared" si="7"/>
        <v>580000</v>
      </c>
      <c r="R22" s="64">
        <f t="shared" si="8"/>
        <v>580000</v>
      </c>
      <c r="S22" s="81">
        <f t="shared" si="9"/>
        <v>672800</v>
      </c>
      <c r="T22" s="321">
        <f>SUM(S22:S32)</f>
        <v>74522692</v>
      </c>
      <c r="U22" s="326">
        <v>1</v>
      </c>
      <c r="V22" s="321">
        <f>+U22*T22</f>
        <v>74522692</v>
      </c>
    </row>
    <row r="23" spans="1:22" customFormat="1" ht="87">
      <c r="A23" s="335"/>
      <c r="B23" s="338"/>
      <c r="C23" s="338"/>
      <c r="D23" s="7" t="s">
        <v>20</v>
      </c>
      <c r="E23" s="20">
        <v>5</v>
      </c>
      <c r="F23" s="49">
        <v>7</v>
      </c>
      <c r="G23" s="55">
        <v>1315076.9706815192</v>
      </c>
      <c r="H23" s="10">
        <f>+G23*16%</f>
        <v>210412.31530904307</v>
      </c>
      <c r="I23" s="10">
        <f t="shared" si="1"/>
        <v>1525489.2859905623</v>
      </c>
      <c r="J23" s="65">
        <f t="shared" si="2"/>
        <v>53392125.009669676</v>
      </c>
      <c r="K23" s="55">
        <v>350000</v>
      </c>
      <c r="L23" s="10">
        <f>+K23*16%</f>
        <v>56000</v>
      </c>
      <c r="M23" s="10">
        <f t="shared" si="4"/>
        <v>406000</v>
      </c>
      <c r="N23" s="65">
        <f t="shared" ref="N23:N32" si="10">+M23*E23*F23</f>
        <v>14210000</v>
      </c>
      <c r="O23" s="55">
        <v>250000</v>
      </c>
      <c r="P23" s="10">
        <f>+O23*16%</f>
        <v>40000</v>
      </c>
      <c r="Q23" s="10">
        <f t="shared" si="7"/>
        <v>290000</v>
      </c>
      <c r="R23" s="65">
        <f t="shared" si="8"/>
        <v>10150000</v>
      </c>
      <c r="S23" s="79">
        <f t="shared" si="9"/>
        <v>12180000</v>
      </c>
      <c r="T23" s="314"/>
      <c r="U23" s="312"/>
      <c r="V23" s="314"/>
    </row>
    <row r="24" spans="1:22" customFormat="1" ht="58">
      <c r="A24" s="335"/>
      <c r="B24" s="338"/>
      <c r="C24" s="338"/>
      <c r="D24" s="3" t="s">
        <v>21</v>
      </c>
      <c r="E24" s="39">
        <v>5</v>
      </c>
      <c r="F24" s="49">
        <v>6</v>
      </c>
      <c r="G24" s="55">
        <v>409994.58497717953</v>
      </c>
      <c r="H24" s="10">
        <f t="shared" ref="H24:H32" si="11">+G24*16%</f>
        <v>65599.133596348722</v>
      </c>
      <c r="I24" s="10">
        <f t="shared" si="1"/>
        <v>475593.71857352823</v>
      </c>
      <c r="J24" s="65">
        <f t="shared" si="2"/>
        <v>14267811.557205845</v>
      </c>
      <c r="K24" s="55">
        <v>230000</v>
      </c>
      <c r="L24" s="10">
        <f t="shared" ref="L24:L32" si="12">+K24*16%</f>
        <v>36800</v>
      </c>
      <c r="M24" s="10">
        <f t="shared" si="4"/>
        <v>266800</v>
      </c>
      <c r="N24" s="65">
        <f t="shared" si="10"/>
        <v>8004000</v>
      </c>
      <c r="O24" s="55">
        <v>220000</v>
      </c>
      <c r="P24" s="10">
        <f t="shared" ref="P24:P32" si="13">+O24*16%</f>
        <v>35200</v>
      </c>
      <c r="Q24" s="10">
        <f t="shared" si="7"/>
        <v>255200</v>
      </c>
      <c r="R24" s="65">
        <f t="shared" si="8"/>
        <v>7656000</v>
      </c>
      <c r="S24" s="79">
        <f t="shared" si="9"/>
        <v>7830000</v>
      </c>
      <c r="T24" s="314"/>
      <c r="U24" s="312"/>
      <c r="V24" s="314"/>
    </row>
    <row r="25" spans="1:22" customFormat="1" ht="72.5">
      <c r="A25" s="335"/>
      <c r="B25" s="338"/>
      <c r="C25" s="338"/>
      <c r="D25" s="3" t="s">
        <v>22</v>
      </c>
      <c r="E25" s="39">
        <v>5</v>
      </c>
      <c r="F25" s="49">
        <v>7</v>
      </c>
      <c r="G25" s="55">
        <v>232072.40659085635</v>
      </c>
      <c r="H25" s="10">
        <f t="shared" si="11"/>
        <v>37131.585054537019</v>
      </c>
      <c r="I25" s="10">
        <f t="shared" si="1"/>
        <v>269203.99164539337</v>
      </c>
      <c r="J25" s="65">
        <f t="shared" si="2"/>
        <v>9422139.7075887676</v>
      </c>
      <c r="K25" s="55">
        <v>150000</v>
      </c>
      <c r="L25" s="10">
        <f t="shared" si="12"/>
        <v>24000</v>
      </c>
      <c r="M25" s="10">
        <f t="shared" si="4"/>
        <v>174000</v>
      </c>
      <c r="N25" s="65">
        <f t="shared" si="10"/>
        <v>6090000</v>
      </c>
      <c r="O25" s="55">
        <v>120000</v>
      </c>
      <c r="P25" s="10">
        <f t="shared" si="13"/>
        <v>19200</v>
      </c>
      <c r="Q25" s="10">
        <f t="shared" si="7"/>
        <v>139200</v>
      </c>
      <c r="R25" s="65">
        <f t="shared" si="8"/>
        <v>4872000</v>
      </c>
      <c r="S25" s="79">
        <f t="shared" si="9"/>
        <v>5481000</v>
      </c>
      <c r="T25" s="314"/>
      <c r="U25" s="312"/>
      <c r="V25" s="314"/>
    </row>
    <row r="26" spans="1:22" customFormat="1" ht="58">
      <c r="A26" s="335"/>
      <c r="B26" s="338"/>
      <c r="C26" s="338"/>
      <c r="D26" s="9" t="s">
        <v>23</v>
      </c>
      <c r="E26" s="20">
        <v>5</v>
      </c>
      <c r="F26" s="49">
        <v>6</v>
      </c>
      <c r="G26" s="55">
        <v>123771.95018179006</v>
      </c>
      <c r="H26" s="10">
        <f t="shared" si="11"/>
        <v>19803.512029086411</v>
      </c>
      <c r="I26" s="10">
        <f t="shared" si="1"/>
        <v>143575.46221087646</v>
      </c>
      <c r="J26" s="65">
        <f t="shared" si="2"/>
        <v>4307263.8663262939</v>
      </c>
      <c r="K26" s="55">
        <v>80000</v>
      </c>
      <c r="L26" s="10">
        <f t="shared" si="12"/>
        <v>12800</v>
      </c>
      <c r="M26" s="10">
        <f t="shared" si="4"/>
        <v>92800</v>
      </c>
      <c r="N26" s="65">
        <f t="shared" si="10"/>
        <v>2784000</v>
      </c>
      <c r="O26" s="55">
        <v>40000</v>
      </c>
      <c r="P26" s="10">
        <f t="shared" si="13"/>
        <v>6400</v>
      </c>
      <c r="Q26" s="10">
        <f t="shared" si="7"/>
        <v>46400</v>
      </c>
      <c r="R26" s="65">
        <f t="shared" si="8"/>
        <v>1392000</v>
      </c>
      <c r="S26" s="79">
        <f t="shared" si="9"/>
        <v>2088000</v>
      </c>
      <c r="T26" s="314"/>
      <c r="U26" s="312"/>
      <c r="V26" s="314"/>
    </row>
    <row r="27" spans="1:22" customFormat="1" ht="72.5">
      <c r="A27" s="335"/>
      <c r="B27" s="338"/>
      <c r="C27" s="338"/>
      <c r="D27" s="92" t="s">
        <v>24</v>
      </c>
      <c r="E27" s="20">
        <v>5</v>
      </c>
      <c r="F27" s="49">
        <v>200</v>
      </c>
      <c r="G27" s="55">
        <v>20112.941904540883</v>
      </c>
      <c r="H27" s="10">
        <f t="shared" si="11"/>
        <v>3218.0707047265414</v>
      </c>
      <c r="I27" s="10">
        <f t="shared" si="1"/>
        <v>23331.012609267425</v>
      </c>
      <c r="J27" s="65">
        <f t="shared" si="2"/>
        <v>23331012.609267425</v>
      </c>
      <c r="K27" s="55">
        <v>22000</v>
      </c>
      <c r="L27" s="10">
        <f t="shared" si="12"/>
        <v>3520</v>
      </c>
      <c r="M27" s="10">
        <f t="shared" si="4"/>
        <v>25520</v>
      </c>
      <c r="N27" s="65">
        <f t="shared" si="10"/>
        <v>25520000</v>
      </c>
      <c r="O27" s="55">
        <v>13500</v>
      </c>
      <c r="P27" s="10">
        <f t="shared" si="13"/>
        <v>2160</v>
      </c>
      <c r="Q27" s="10">
        <f t="shared" si="7"/>
        <v>15660</v>
      </c>
      <c r="R27" s="65">
        <f t="shared" si="8"/>
        <v>15660000</v>
      </c>
      <c r="S27" s="79">
        <f t="shared" si="9"/>
        <v>20590000</v>
      </c>
      <c r="T27" s="314"/>
      <c r="U27" s="312"/>
      <c r="V27" s="314"/>
    </row>
    <row r="28" spans="1:22" customFormat="1" ht="141.75" customHeight="1">
      <c r="A28" s="335"/>
      <c r="B28" s="338"/>
      <c r="C28" s="338"/>
      <c r="D28" s="7" t="s">
        <v>31</v>
      </c>
      <c r="E28" s="20">
        <v>5</v>
      </c>
      <c r="F28" s="49">
        <v>100</v>
      </c>
      <c r="G28" s="55">
        <v>92828.962636342549</v>
      </c>
      <c r="H28" s="10">
        <f t="shared" si="11"/>
        <v>14852.634021814809</v>
      </c>
      <c r="I28" s="10">
        <f t="shared" si="1"/>
        <v>107681.59665815736</v>
      </c>
      <c r="J28" s="65">
        <f t="shared" si="2"/>
        <v>53840798.329078674</v>
      </c>
      <c r="K28" s="55">
        <v>48000</v>
      </c>
      <c r="L28" s="10">
        <f t="shared" si="12"/>
        <v>7680</v>
      </c>
      <c r="M28" s="10">
        <f t="shared" si="4"/>
        <v>55680</v>
      </c>
      <c r="N28" s="65">
        <f t="shared" si="10"/>
        <v>27840000</v>
      </c>
      <c r="O28" s="55">
        <v>35000</v>
      </c>
      <c r="P28" s="10">
        <f t="shared" si="13"/>
        <v>5600</v>
      </c>
      <c r="Q28" s="10">
        <f t="shared" si="7"/>
        <v>40600</v>
      </c>
      <c r="R28" s="65">
        <f t="shared" si="8"/>
        <v>20300000</v>
      </c>
      <c r="S28" s="79">
        <f t="shared" si="9"/>
        <v>24070000</v>
      </c>
      <c r="T28" s="314"/>
      <c r="U28" s="312"/>
      <c r="V28" s="314"/>
    </row>
    <row r="29" spans="1:22" customFormat="1" ht="29">
      <c r="A29" s="335"/>
      <c r="B29" s="338"/>
      <c r="C29" s="338"/>
      <c r="D29" s="93" t="s">
        <v>26</v>
      </c>
      <c r="E29" s="39">
        <v>1</v>
      </c>
      <c r="F29" s="49">
        <v>1</v>
      </c>
      <c r="G29" s="55">
        <v>541502.28204533155</v>
      </c>
      <c r="H29" s="10">
        <f t="shared" si="11"/>
        <v>86640.365127253055</v>
      </c>
      <c r="I29" s="10">
        <f t="shared" si="1"/>
        <v>628142.64717258466</v>
      </c>
      <c r="J29" s="65">
        <f t="shared" si="2"/>
        <v>628142.64717258466</v>
      </c>
      <c r="K29" s="55">
        <v>300000</v>
      </c>
      <c r="L29" s="10">
        <f t="shared" si="12"/>
        <v>48000</v>
      </c>
      <c r="M29" s="10">
        <f t="shared" si="4"/>
        <v>348000</v>
      </c>
      <c r="N29" s="65">
        <f t="shared" si="10"/>
        <v>348000</v>
      </c>
      <c r="O29" s="55">
        <v>250000</v>
      </c>
      <c r="P29" s="10">
        <f t="shared" si="13"/>
        <v>40000</v>
      </c>
      <c r="Q29" s="10">
        <f t="shared" si="7"/>
        <v>290000</v>
      </c>
      <c r="R29" s="65">
        <f t="shared" si="8"/>
        <v>290000</v>
      </c>
      <c r="S29" s="79">
        <f t="shared" si="9"/>
        <v>319000</v>
      </c>
      <c r="T29" s="314"/>
      <c r="U29" s="312"/>
      <c r="V29" s="314"/>
    </row>
    <row r="30" spans="1:22" customFormat="1">
      <c r="A30" s="335"/>
      <c r="B30" s="338"/>
      <c r="C30" s="338"/>
      <c r="D30" s="9" t="s">
        <v>27</v>
      </c>
      <c r="E30" s="20">
        <v>1</v>
      </c>
      <c r="F30" s="49">
        <v>1</v>
      </c>
      <c r="G30" s="55">
        <v>116036.20329542817</v>
      </c>
      <c r="H30" s="10">
        <f t="shared" si="11"/>
        <v>18565.79252726851</v>
      </c>
      <c r="I30" s="10">
        <f t="shared" si="1"/>
        <v>134601.99582269668</v>
      </c>
      <c r="J30" s="65">
        <f t="shared" si="2"/>
        <v>134601.99582269668</v>
      </c>
      <c r="K30" s="55">
        <v>80000</v>
      </c>
      <c r="L30" s="10">
        <f t="shared" si="12"/>
        <v>12800</v>
      </c>
      <c r="M30" s="10">
        <f t="shared" si="4"/>
        <v>92800</v>
      </c>
      <c r="N30" s="65">
        <f t="shared" si="10"/>
        <v>92800</v>
      </c>
      <c r="O30" s="55">
        <v>70000</v>
      </c>
      <c r="P30" s="10">
        <f t="shared" si="13"/>
        <v>11200</v>
      </c>
      <c r="Q30" s="10">
        <f t="shared" si="7"/>
        <v>81200</v>
      </c>
      <c r="R30" s="65">
        <f t="shared" si="8"/>
        <v>81200</v>
      </c>
      <c r="S30" s="79">
        <f t="shared" si="9"/>
        <v>87000</v>
      </c>
      <c r="T30" s="314"/>
      <c r="U30" s="312"/>
      <c r="V30" s="314"/>
    </row>
    <row r="31" spans="1:22" customFormat="1" ht="72.5">
      <c r="A31" s="335"/>
      <c r="B31" s="338"/>
      <c r="C31" s="338"/>
      <c r="D31" s="9" t="s">
        <v>28</v>
      </c>
      <c r="E31" s="20">
        <v>1</v>
      </c>
      <c r="F31" s="49">
        <v>100</v>
      </c>
      <c r="G31" s="55">
        <v>11603.620329542819</v>
      </c>
      <c r="H31" s="10">
        <f t="shared" si="11"/>
        <v>1856.5792527268511</v>
      </c>
      <c r="I31" s="10">
        <f t="shared" si="1"/>
        <v>13460.19958226967</v>
      </c>
      <c r="J31" s="65">
        <f t="shared" si="2"/>
        <v>1346019.9582269669</v>
      </c>
      <c r="K31" s="55">
        <v>4800</v>
      </c>
      <c r="L31" s="10">
        <f t="shared" si="12"/>
        <v>768</v>
      </c>
      <c r="M31" s="10">
        <f t="shared" si="4"/>
        <v>5568</v>
      </c>
      <c r="N31" s="65">
        <f t="shared" si="10"/>
        <v>556800</v>
      </c>
      <c r="O31" s="55">
        <v>4500</v>
      </c>
      <c r="P31" s="10">
        <f t="shared" si="13"/>
        <v>720</v>
      </c>
      <c r="Q31" s="10">
        <f t="shared" si="7"/>
        <v>5220</v>
      </c>
      <c r="R31" s="65">
        <f t="shared" si="8"/>
        <v>522000</v>
      </c>
      <c r="S31" s="79">
        <f t="shared" si="9"/>
        <v>539400</v>
      </c>
      <c r="T31" s="314"/>
      <c r="U31" s="312"/>
      <c r="V31" s="314"/>
    </row>
    <row r="32" spans="1:22" customFormat="1" ht="87.5" thickBot="1">
      <c r="A32" s="336"/>
      <c r="B32" s="339"/>
      <c r="C32" s="339"/>
      <c r="D32" s="16" t="s">
        <v>29</v>
      </c>
      <c r="E32" s="21">
        <v>1</v>
      </c>
      <c r="F32" s="50">
        <v>1</v>
      </c>
      <c r="G32" s="56">
        <v>4641448.1318171266</v>
      </c>
      <c r="H32" s="11">
        <f t="shared" si="11"/>
        <v>742631.70109074027</v>
      </c>
      <c r="I32" s="11">
        <f t="shared" si="1"/>
        <v>5384079.8329078667</v>
      </c>
      <c r="J32" s="66">
        <f t="shared" si="2"/>
        <v>5384079.8329078667</v>
      </c>
      <c r="K32" s="56">
        <v>297400</v>
      </c>
      <c r="L32" s="11">
        <f t="shared" si="12"/>
        <v>47584</v>
      </c>
      <c r="M32" s="11">
        <f t="shared" si="4"/>
        <v>344984</v>
      </c>
      <c r="N32" s="66">
        <f t="shared" si="10"/>
        <v>344984</v>
      </c>
      <c r="O32" s="68">
        <v>850000</v>
      </c>
      <c r="P32" s="17">
        <f t="shared" si="13"/>
        <v>136000</v>
      </c>
      <c r="Q32" s="17">
        <f t="shared" si="7"/>
        <v>986000</v>
      </c>
      <c r="R32" s="75">
        <f t="shared" si="8"/>
        <v>986000</v>
      </c>
      <c r="S32" s="80">
        <f t="shared" si="9"/>
        <v>665492</v>
      </c>
      <c r="T32" s="322"/>
      <c r="U32" s="327"/>
      <c r="V32" s="322"/>
    </row>
    <row r="33" spans="1:22" ht="63.75" customHeight="1">
      <c r="A33" s="345">
        <v>3</v>
      </c>
      <c r="B33" s="267" t="s">
        <v>32</v>
      </c>
      <c r="C33" s="267" t="s">
        <v>33</v>
      </c>
      <c r="D33" s="103" t="s">
        <v>34</v>
      </c>
      <c r="E33" s="25">
        <v>1</v>
      </c>
      <c r="F33" s="45">
        <v>1</v>
      </c>
      <c r="G33" s="51">
        <v>1441943.2196178541</v>
      </c>
      <c r="H33" s="41">
        <f t="shared" ref="H33:H45" si="14">+G33*16%</f>
        <v>230710.91513885665</v>
      </c>
      <c r="I33" s="41">
        <f t="shared" si="1"/>
        <v>1672654.1347567108</v>
      </c>
      <c r="J33" s="58">
        <f t="shared" si="2"/>
        <v>1672654.1347567108</v>
      </c>
      <c r="K33" s="51">
        <v>550000</v>
      </c>
      <c r="L33" s="26">
        <f t="shared" ref="L33:L45" si="15">+K33*16%</f>
        <v>88000</v>
      </c>
      <c r="M33" s="26">
        <f t="shared" si="4"/>
        <v>638000</v>
      </c>
      <c r="N33" s="62">
        <f>+M33*F33*E33</f>
        <v>638000</v>
      </c>
      <c r="O33" s="51">
        <v>350000</v>
      </c>
      <c r="P33" s="26">
        <f t="shared" ref="P33:P45" si="16">+O33*16%</f>
        <v>56000</v>
      </c>
      <c r="Q33" s="26">
        <f t="shared" si="7"/>
        <v>406000</v>
      </c>
      <c r="R33" s="62">
        <f t="shared" si="8"/>
        <v>406000</v>
      </c>
      <c r="S33" s="82">
        <f t="shared" si="9"/>
        <v>522000</v>
      </c>
      <c r="T33" s="306">
        <f>SUM(S33:S37)</f>
        <v>3913840</v>
      </c>
      <c r="U33" s="309">
        <v>1</v>
      </c>
      <c r="V33" s="306">
        <f>+U33*T33</f>
        <v>3913840</v>
      </c>
    </row>
    <row r="34" spans="1:22" ht="63.75" customHeight="1">
      <c r="A34" s="346"/>
      <c r="B34" s="268"/>
      <c r="C34" s="268"/>
      <c r="D34" s="32" t="s">
        <v>35</v>
      </c>
      <c r="E34" s="28">
        <v>1</v>
      </c>
      <c r="F34" s="104">
        <v>1</v>
      </c>
      <c r="G34" s="105">
        <v>232072.40659085635</v>
      </c>
      <c r="H34" s="30">
        <f t="shared" si="14"/>
        <v>37131.585054537019</v>
      </c>
      <c r="I34" s="30">
        <f t="shared" si="1"/>
        <v>269203.99164539337</v>
      </c>
      <c r="J34" s="59">
        <f t="shared" si="2"/>
        <v>269203.99164539337</v>
      </c>
      <c r="K34" s="52">
        <v>150000</v>
      </c>
      <c r="L34" s="30">
        <f t="shared" si="15"/>
        <v>24000</v>
      </c>
      <c r="M34" s="30">
        <f t="shared" si="4"/>
        <v>174000</v>
      </c>
      <c r="N34" s="59">
        <f>+M34*F34*E34</f>
        <v>174000</v>
      </c>
      <c r="O34" s="52">
        <v>120000</v>
      </c>
      <c r="P34" s="30">
        <f t="shared" si="16"/>
        <v>19200</v>
      </c>
      <c r="Q34" s="30">
        <f t="shared" si="7"/>
        <v>139200</v>
      </c>
      <c r="R34" s="59">
        <f t="shared" si="8"/>
        <v>139200</v>
      </c>
      <c r="S34" s="83">
        <f t="shared" si="9"/>
        <v>156600</v>
      </c>
      <c r="T34" s="307"/>
      <c r="U34" s="310"/>
      <c r="V34" s="307"/>
    </row>
    <row r="35" spans="1:22" ht="98.25" customHeight="1">
      <c r="A35" s="346"/>
      <c r="B35" s="269"/>
      <c r="C35" s="269"/>
      <c r="D35" s="32" t="s">
        <v>36</v>
      </c>
      <c r="E35" s="28">
        <v>1</v>
      </c>
      <c r="F35" s="46">
        <v>40</v>
      </c>
      <c r="G35" s="52">
        <v>23207.240659085637</v>
      </c>
      <c r="H35" s="30">
        <f t="shared" si="14"/>
        <v>3713.1585054537022</v>
      </c>
      <c r="I35" s="30">
        <f t="shared" si="1"/>
        <v>26920.39916453934</v>
      </c>
      <c r="J35" s="59">
        <f t="shared" si="2"/>
        <v>1076815.9665815737</v>
      </c>
      <c r="K35" s="52">
        <v>22000</v>
      </c>
      <c r="L35" s="30">
        <f t="shared" si="15"/>
        <v>3520</v>
      </c>
      <c r="M35" s="30">
        <f t="shared" si="4"/>
        <v>25520</v>
      </c>
      <c r="N35" s="59">
        <f>+M35*F35*E35</f>
        <v>1020800</v>
      </c>
      <c r="O35" s="52">
        <v>8200</v>
      </c>
      <c r="P35" s="30">
        <f t="shared" si="16"/>
        <v>1312</v>
      </c>
      <c r="Q35" s="30">
        <f t="shared" si="7"/>
        <v>9512</v>
      </c>
      <c r="R35" s="59">
        <f t="shared" si="8"/>
        <v>380480</v>
      </c>
      <c r="S35" s="83">
        <f t="shared" si="9"/>
        <v>700640</v>
      </c>
      <c r="T35" s="307"/>
      <c r="U35" s="310"/>
      <c r="V35" s="307"/>
    </row>
    <row r="36" spans="1:22" ht="130.5">
      <c r="A36" s="346"/>
      <c r="B36" s="269"/>
      <c r="C36" s="269"/>
      <c r="D36" s="27" t="s">
        <v>37</v>
      </c>
      <c r="E36" s="28">
        <v>1</v>
      </c>
      <c r="F36" s="46">
        <v>40</v>
      </c>
      <c r="G36" s="52">
        <v>77357.468863618778</v>
      </c>
      <c r="H36" s="30">
        <f t="shared" si="14"/>
        <v>12377.195018179005</v>
      </c>
      <c r="I36" s="30">
        <f t="shared" si="1"/>
        <v>89734.66388179778</v>
      </c>
      <c r="J36" s="59">
        <f t="shared" si="2"/>
        <v>3589386.5552719114</v>
      </c>
      <c r="K36" s="52">
        <v>48000</v>
      </c>
      <c r="L36" s="30">
        <f t="shared" si="15"/>
        <v>7680</v>
      </c>
      <c r="M36" s="30">
        <f t="shared" si="4"/>
        <v>55680</v>
      </c>
      <c r="N36" s="59">
        <f>+M36*F36*E36</f>
        <v>2227200</v>
      </c>
      <c r="O36" s="52">
        <v>32000</v>
      </c>
      <c r="P36" s="30">
        <f t="shared" si="16"/>
        <v>5120</v>
      </c>
      <c r="Q36" s="30">
        <f t="shared" si="7"/>
        <v>37120</v>
      </c>
      <c r="R36" s="59">
        <f t="shared" si="8"/>
        <v>1484800</v>
      </c>
      <c r="S36" s="83">
        <f t="shared" si="9"/>
        <v>1856000</v>
      </c>
      <c r="T36" s="307"/>
      <c r="U36" s="310"/>
      <c r="V36" s="307"/>
    </row>
    <row r="37" spans="1:22" ht="73" thickBot="1">
      <c r="A37" s="347"/>
      <c r="B37" s="270"/>
      <c r="C37" s="270"/>
      <c r="D37" s="35" t="s">
        <v>38</v>
      </c>
      <c r="E37" s="36">
        <v>1</v>
      </c>
      <c r="F37" s="47">
        <v>1</v>
      </c>
      <c r="G37" s="53">
        <v>1547149.3772723756</v>
      </c>
      <c r="H37" s="43">
        <f t="shared" si="14"/>
        <v>247543.90036358009</v>
      </c>
      <c r="I37" s="43">
        <f t="shared" si="1"/>
        <v>1794693.2776359557</v>
      </c>
      <c r="J37" s="60">
        <f t="shared" si="2"/>
        <v>1794693.2776359557</v>
      </c>
      <c r="K37" s="53">
        <v>320000</v>
      </c>
      <c r="L37" s="38">
        <f t="shared" si="15"/>
        <v>51200</v>
      </c>
      <c r="M37" s="38">
        <f t="shared" si="4"/>
        <v>371200</v>
      </c>
      <c r="N37" s="63">
        <f>+M37*F37*E37</f>
        <v>371200</v>
      </c>
      <c r="O37" s="53">
        <v>850000</v>
      </c>
      <c r="P37" s="38">
        <f t="shared" si="16"/>
        <v>136000</v>
      </c>
      <c r="Q37" s="38">
        <f t="shared" si="7"/>
        <v>986000</v>
      </c>
      <c r="R37" s="63">
        <f t="shared" si="8"/>
        <v>986000</v>
      </c>
      <c r="S37" s="84">
        <f t="shared" si="9"/>
        <v>678600</v>
      </c>
      <c r="T37" s="308"/>
      <c r="U37" s="311"/>
      <c r="V37" s="308"/>
    </row>
    <row r="38" spans="1:22" ht="45" customHeight="1">
      <c r="A38" s="334">
        <v>4</v>
      </c>
      <c r="B38" s="337"/>
      <c r="C38" s="337" t="s">
        <v>39</v>
      </c>
      <c r="D38" s="106" t="s">
        <v>40</v>
      </c>
      <c r="E38" s="107">
        <v>0.5</v>
      </c>
      <c r="F38" s="108">
        <v>1</v>
      </c>
      <c r="G38" s="94">
        <v>2320724.0659085633</v>
      </c>
      <c r="H38" s="109">
        <f t="shared" si="14"/>
        <v>371315.85054537014</v>
      </c>
      <c r="I38" s="109">
        <f t="shared" si="1"/>
        <v>2692039.9164539333</v>
      </c>
      <c r="J38" s="110">
        <f t="shared" si="2"/>
        <v>1346019.9582269667</v>
      </c>
      <c r="K38" s="94">
        <v>550000</v>
      </c>
      <c r="L38" s="109">
        <f t="shared" si="15"/>
        <v>88000</v>
      </c>
      <c r="M38" s="109">
        <f t="shared" si="4"/>
        <v>638000</v>
      </c>
      <c r="N38" s="111">
        <f>+M38*E38*F38</f>
        <v>319000</v>
      </c>
      <c r="O38" s="94">
        <f>4500000*2</f>
        <v>9000000</v>
      </c>
      <c r="P38" s="109">
        <f t="shared" si="16"/>
        <v>1440000</v>
      </c>
      <c r="Q38" s="109">
        <f t="shared" si="7"/>
        <v>10440000</v>
      </c>
      <c r="R38" s="111">
        <f t="shared" si="8"/>
        <v>5220000</v>
      </c>
      <c r="S38" s="112">
        <f t="shared" si="9"/>
        <v>2769500</v>
      </c>
      <c r="T38" s="313">
        <f>SUM(S38:S44)</f>
        <v>4779200</v>
      </c>
      <c r="U38" s="312">
        <v>1</v>
      </c>
      <c r="V38" s="313">
        <f>+U38*T38</f>
        <v>4779200</v>
      </c>
    </row>
    <row r="39" spans="1:22" ht="43.5">
      <c r="A39" s="335"/>
      <c r="B39" s="338"/>
      <c r="C39" s="338"/>
      <c r="D39" s="3" t="s">
        <v>41</v>
      </c>
      <c r="E39" s="39">
        <v>0.5</v>
      </c>
      <c r="F39" s="49">
        <v>1</v>
      </c>
      <c r="G39" s="55">
        <v>448673.31940898893</v>
      </c>
      <c r="H39" s="10">
        <f t="shared" si="14"/>
        <v>71787.73110543823</v>
      </c>
      <c r="I39" s="10">
        <f t="shared" si="1"/>
        <v>520461.05051442713</v>
      </c>
      <c r="J39" s="113">
        <f t="shared" si="2"/>
        <v>260230.52525721357</v>
      </c>
      <c r="K39" s="114">
        <v>230000</v>
      </c>
      <c r="L39" s="10">
        <f t="shared" si="15"/>
        <v>36800</v>
      </c>
      <c r="M39" s="10">
        <f t="shared" si="4"/>
        <v>266800</v>
      </c>
      <c r="N39" s="111">
        <f t="shared" ref="N39:N44" si="17">+M39*E39*F39</f>
        <v>133400</v>
      </c>
      <c r="O39" s="55">
        <f>220000*2</f>
        <v>440000</v>
      </c>
      <c r="P39" s="10">
        <f t="shared" si="16"/>
        <v>70400</v>
      </c>
      <c r="Q39" s="10">
        <f t="shared" si="7"/>
        <v>510400</v>
      </c>
      <c r="R39" s="65">
        <f t="shared" si="8"/>
        <v>255200</v>
      </c>
      <c r="S39" s="79">
        <f t="shared" si="9"/>
        <v>194300</v>
      </c>
      <c r="T39" s="314"/>
      <c r="U39" s="312"/>
      <c r="V39" s="314"/>
    </row>
    <row r="40" spans="1:22" ht="58">
      <c r="A40" s="335"/>
      <c r="B40" s="338"/>
      <c r="C40" s="338"/>
      <c r="D40" s="3" t="s">
        <v>42</v>
      </c>
      <c r="E40" s="39">
        <v>0.5</v>
      </c>
      <c r="F40" s="49">
        <v>1</v>
      </c>
      <c r="G40" s="55">
        <v>232072.40659085635</v>
      </c>
      <c r="H40" s="10">
        <f t="shared" si="14"/>
        <v>37131.585054537019</v>
      </c>
      <c r="I40" s="10">
        <f t="shared" si="1"/>
        <v>269203.99164539337</v>
      </c>
      <c r="J40" s="113">
        <f t="shared" si="2"/>
        <v>134601.99582269668</v>
      </c>
      <c r="K40" s="114">
        <v>150000</v>
      </c>
      <c r="L40" s="10">
        <f t="shared" si="15"/>
        <v>24000</v>
      </c>
      <c r="M40" s="10">
        <f t="shared" si="4"/>
        <v>174000</v>
      </c>
      <c r="N40" s="111">
        <f t="shared" si="17"/>
        <v>87000</v>
      </c>
      <c r="O40" s="55">
        <f>120000*2</f>
        <v>240000</v>
      </c>
      <c r="P40" s="10">
        <f t="shared" si="16"/>
        <v>38400</v>
      </c>
      <c r="Q40" s="10">
        <f t="shared" si="7"/>
        <v>278400</v>
      </c>
      <c r="R40" s="65">
        <f t="shared" si="8"/>
        <v>139200</v>
      </c>
      <c r="S40" s="79">
        <f t="shared" si="9"/>
        <v>113100</v>
      </c>
      <c r="T40" s="314"/>
      <c r="U40" s="312"/>
      <c r="V40" s="314"/>
    </row>
    <row r="41" spans="1:22" ht="29">
      <c r="A41" s="335"/>
      <c r="B41" s="338"/>
      <c r="C41" s="338"/>
      <c r="D41" s="3" t="s">
        <v>43</v>
      </c>
      <c r="E41" s="39">
        <v>0.5</v>
      </c>
      <c r="F41" s="49">
        <v>1</v>
      </c>
      <c r="G41" s="55">
        <v>541502.28204533155</v>
      </c>
      <c r="H41" s="10">
        <f t="shared" si="14"/>
        <v>86640.365127253055</v>
      </c>
      <c r="I41" s="10">
        <f t="shared" si="1"/>
        <v>628142.64717258466</v>
      </c>
      <c r="J41" s="113">
        <f t="shared" si="2"/>
        <v>314071.32358629233</v>
      </c>
      <c r="K41" s="114">
        <v>300000</v>
      </c>
      <c r="L41" s="10">
        <f t="shared" si="15"/>
        <v>48000</v>
      </c>
      <c r="M41" s="10">
        <f t="shared" si="4"/>
        <v>348000</v>
      </c>
      <c r="N41" s="111">
        <f t="shared" si="17"/>
        <v>174000</v>
      </c>
      <c r="O41" s="55">
        <f>350000*2</f>
        <v>700000</v>
      </c>
      <c r="P41" s="10">
        <f t="shared" si="16"/>
        <v>112000</v>
      </c>
      <c r="Q41" s="10">
        <f t="shared" si="7"/>
        <v>812000</v>
      </c>
      <c r="R41" s="65">
        <f t="shared" si="8"/>
        <v>406000</v>
      </c>
      <c r="S41" s="79">
        <f t="shared" si="9"/>
        <v>290000</v>
      </c>
      <c r="T41" s="314"/>
      <c r="U41" s="312"/>
      <c r="V41" s="314"/>
    </row>
    <row r="42" spans="1:22" ht="15" customHeight="1">
      <c r="A42" s="335"/>
      <c r="B42" s="338"/>
      <c r="C42" s="338"/>
      <c r="D42" s="9" t="s">
        <v>44</v>
      </c>
      <c r="E42" s="20">
        <v>0.5</v>
      </c>
      <c r="F42" s="49">
        <v>1</v>
      </c>
      <c r="G42" s="55">
        <v>116036.20329542817</v>
      </c>
      <c r="H42" s="10">
        <f t="shared" si="14"/>
        <v>18565.79252726851</v>
      </c>
      <c r="I42" s="10">
        <f t="shared" si="1"/>
        <v>134601.99582269668</v>
      </c>
      <c r="J42" s="113">
        <f t="shared" si="2"/>
        <v>67300.997911348342</v>
      </c>
      <c r="K42" s="114">
        <v>80000</v>
      </c>
      <c r="L42" s="10">
        <f t="shared" si="15"/>
        <v>12800</v>
      </c>
      <c r="M42" s="10">
        <f t="shared" si="4"/>
        <v>92800</v>
      </c>
      <c r="N42" s="111">
        <f t="shared" si="17"/>
        <v>46400</v>
      </c>
      <c r="O42" s="55">
        <f>70000*2</f>
        <v>140000</v>
      </c>
      <c r="P42" s="10">
        <f t="shared" si="16"/>
        <v>22400</v>
      </c>
      <c r="Q42" s="10">
        <f t="shared" si="7"/>
        <v>162400</v>
      </c>
      <c r="R42" s="65">
        <f t="shared" si="8"/>
        <v>81200</v>
      </c>
      <c r="S42" s="79">
        <f t="shared" si="9"/>
        <v>63800</v>
      </c>
      <c r="T42" s="314"/>
      <c r="U42" s="312"/>
      <c r="V42" s="314"/>
    </row>
    <row r="43" spans="1:22" ht="72.5">
      <c r="A43" s="335"/>
      <c r="B43" s="338"/>
      <c r="C43" s="338"/>
      <c r="D43" s="9" t="s">
        <v>45</v>
      </c>
      <c r="E43" s="20">
        <v>0.5</v>
      </c>
      <c r="F43" s="49">
        <v>200</v>
      </c>
      <c r="G43" s="55">
        <v>10675.330703179392</v>
      </c>
      <c r="H43" s="10">
        <f t="shared" si="14"/>
        <v>1708.0529125087028</v>
      </c>
      <c r="I43" s="10">
        <f t="shared" si="1"/>
        <v>12383.383615688095</v>
      </c>
      <c r="J43" s="113">
        <f t="shared" si="2"/>
        <v>1238338.3615688095</v>
      </c>
      <c r="K43" s="114">
        <v>4300</v>
      </c>
      <c r="L43" s="10">
        <f t="shared" si="15"/>
        <v>688</v>
      </c>
      <c r="M43" s="10">
        <f t="shared" si="4"/>
        <v>4988</v>
      </c>
      <c r="N43" s="111">
        <f t="shared" si="17"/>
        <v>498800</v>
      </c>
      <c r="O43" s="55">
        <f>4500*2</f>
        <v>9000</v>
      </c>
      <c r="P43" s="10">
        <f t="shared" si="16"/>
        <v>1440</v>
      </c>
      <c r="Q43" s="10">
        <f t="shared" si="7"/>
        <v>10440</v>
      </c>
      <c r="R43" s="65">
        <f t="shared" si="8"/>
        <v>1044000</v>
      </c>
      <c r="S43" s="79">
        <f t="shared" si="9"/>
        <v>771400</v>
      </c>
      <c r="T43" s="314"/>
      <c r="U43" s="312"/>
      <c r="V43" s="314"/>
    </row>
    <row r="44" spans="1:22" ht="73" thickBot="1">
      <c r="A44" s="336"/>
      <c r="B44" s="339"/>
      <c r="C44" s="339"/>
      <c r="D44" s="16" t="s">
        <v>46</v>
      </c>
      <c r="E44" s="21">
        <v>0.5</v>
      </c>
      <c r="F44" s="50">
        <v>1</v>
      </c>
      <c r="G44" s="56">
        <v>1547149.3772723756</v>
      </c>
      <c r="H44" s="11">
        <f t="shared" si="14"/>
        <v>247543.90036358009</v>
      </c>
      <c r="I44" s="11">
        <f t="shared" si="1"/>
        <v>1794693.2776359557</v>
      </c>
      <c r="J44" s="115">
        <f t="shared" si="2"/>
        <v>897346.63881797786</v>
      </c>
      <c r="K44" s="116">
        <v>290000</v>
      </c>
      <c r="L44" s="17">
        <f t="shared" si="15"/>
        <v>46400</v>
      </c>
      <c r="M44" s="17">
        <f t="shared" si="4"/>
        <v>336400</v>
      </c>
      <c r="N44" s="102">
        <f t="shared" si="17"/>
        <v>168200</v>
      </c>
      <c r="O44" s="68">
        <f>850000*2</f>
        <v>1700000</v>
      </c>
      <c r="P44" s="17">
        <f t="shared" si="16"/>
        <v>272000</v>
      </c>
      <c r="Q44" s="17">
        <f t="shared" si="7"/>
        <v>1972000</v>
      </c>
      <c r="R44" s="75">
        <f t="shared" si="8"/>
        <v>986000</v>
      </c>
      <c r="S44" s="80">
        <f t="shared" si="9"/>
        <v>577100</v>
      </c>
      <c r="T44" s="314"/>
      <c r="U44" s="312"/>
      <c r="V44" s="314"/>
    </row>
    <row r="45" spans="1:22" ht="43.5">
      <c r="A45" s="342">
        <v>5</v>
      </c>
      <c r="B45" s="361" t="s">
        <v>47</v>
      </c>
      <c r="C45" s="364" t="s">
        <v>39</v>
      </c>
      <c r="D45" s="95" t="s">
        <v>48</v>
      </c>
      <c r="E45" s="25">
        <v>1</v>
      </c>
      <c r="F45" s="45">
        <v>100</v>
      </c>
      <c r="G45" s="51">
        <v>12377.195018179005</v>
      </c>
      <c r="H45" s="26">
        <f t="shared" si="14"/>
        <v>1980.351202908641</v>
      </c>
      <c r="I45" s="26">
        <f t="shared" si="1"/>
        <v>14357.546221087647</v>
      </c>
      <c r="J45" s="62">
        <f t="shared" si="2"/>
        <v>1435754.6221087647</v>
      </c>
      <c r="K45" s="51">
        <v>5000</v>
      </c>
      <c r="L45" s="26">
        <f t="shared" si="15"/>
        <v>800</v>
      </c>
      <c r="M45" s="26">
        <f t="shared" si="4"/>
        <v>5800</v>
      </c>
      <c r="N45" s="62">
        <f>+M45*F45*E45</f>
        <v>580000</v>
      </c>
      <c r="O45" s="51">
        <v>4200</v>
      </c>
      <c r="P45" s="26">
        <f t="shared" si="16"/>
        <v>672</v>
      </c>
      <c r="Q45" s="26">
        <f t="shared" si="7"/>
        <v>4872</v>
      </c>
      <c r="R45" s="62">
        <f t="shared" si="8"/>
        <v>487200</v>
      </c>
      <c r="S45" s="82">
        <f t="shared" si="9"/>
        <v>533600</v>
      </c>
      <c r="T45" s="306">
        <f>SUM(S45:S52)</f>
        <v>5789560</v>
      </c>
      <c r="U45" s="309">
        <v>1</v>
      </c>
      <c r="V45" s="306">
        <f>+U45*T45</f>
        <v>5789560</v>
      </c>
    </row>
    <row r="46" spans="1:22" ht="18" customHeight="1">
      <c r="A46" s="343"/>
      <c r="B46" s="362"/>
      <c r="C46" s="365"/>
      <c r="D46" s="96" t="s">
        <v>49</v>
      </c>
      <c r="E46" s="29">
        <v>1</v>
      </c>
      <c r="F46" s="46">
        <v>1</v>
      </c>
      <c r="G46" s="52">
        <v>340372.86299992265</v>
      </c>
      <c r="H46" s="37">
        <f t="shared" ref="H46:H52" si="18">+G46*16%</f>
        <v>54459.658079987625</v>
      </c>
      <c r="I46" s="37">
        <f t="shared" si="1"/>
        <v>394832.52107991028</v>
      </c>
      <c r="J46" s="74">
        <f t="shared" si="2"/>
        <v>394832.52107991028</v>
      </c>
      <c r="K46" s="52">
        <v>300000</v>
      </c>
      <c r="L46" s="30">
        <f t="shared" ref="L46:L52" si="19">+K46*16%</f>
        <v>48000</v>
      </c>
      <c r="M46" s="30">
        <f t="shared" si="4"/>
        <v>348000</v>
      </c>
      <c r="N46" s="59">
        <f t="shared" ref="N46:N52" si="20">+M46*F46*E46</f>
        <v>348000</v>
      </c>
      <c r="O46" s="52">
        <v>420000</v>
      </c>
      <c r="P46" s="30">
        <f t="shared" ref="P46:P52" si="21">+O46*16%</f>
        <v>67200</v>
      </c>
      <c r="Q46" s="30">
        <f t="shared" si="7"/>
        <v>487200</v>
      </c>
      <c r="R46" s="59">
        <f t="shared" si="8"/>
        <v>487200</v>
      </c>
      <c r="S46" s="83">
        <f t="shared" si="9"/>
        <v>417600</v>
      </c>
      <c r="T46" s="307"/>
      <c r="U46" s="310"/>
      <c r="V46" s="307"/>
    </row>
    <row r="47" spans="1:22">
      <c r="A47" s="343"/>
      <c r="B47" s="362"/>
      <c r="C47" s="365"/>
      <c r="D47" s="97" t="s">
        <v>50</v>
      </c>
      <c r="E47" s="98">
        <v>1</v>
      </c>
      <c r="F47" s="46">
        <v>1</v>
      </c>
      <c r="G47" s="52">
        <v>116036.20329542817</v>
      </c>
      <c r="H47" s="37">
        <f t="shared" si="18"/>
        <v>18565.79252726851</v>
      </c>
      <c r="I47" s="37">
        <f t="shared" si="1"/>
        <v>134601.99582269668</v>
      </c>
      <c r="J47" s="74">
        <f t="shared" si="2"/>
        <v>134601.99582269668</v>
      </c>
      <c r="K47" s="52">
        <v>80000</v>
      </c>
      <c r="L47" s="30">
        <f t="shared" si="19"/>
        <v>12800</v>
      </c>
      <c r="M47" s="30">
        <f t="shared" si="4"/>
        <v>92800</v>
      </c>
      <c r="N47" s="59">
        <f t="shared" si="20"/>
        <v>92800</v>
      </c>
      <c r="O47" s="52">
        <v>120000</v>
      </c>
      <c r="P47" s="30">
        <f t="shared" si="21"/>
        <v>19200</v>
      </c>
      <c r="Q47" s="30">
        <f t="shared" si="7"/>
        <v>139200</v>
      </c>
      <c r="R47" s="59">
        <f t="shared" si="8"/>
        <v>139200</v>
      </c>
      <c r="S47" s="83">
        <f t="shared" si="9"/>
        <v>116000</v>
      </c>
      <c r="T47" s="307"/>
      <c r="U47" s="310"/>
      <c r="V47" s="307"/>
    </row>
    <row r="48" spans="1:22">
      <c r="A48" s="343"/>
      <c r="B48" s="362"/>
      <c r="C48" s="365"/>
      <c r="D48" s="97" t="s">
        <v>51</v>
      </c>
      <c r="E48" s="98">
        <v>1</v>
      </c>
      <c r="F48" s="46">
        <v>1</v>
      </c>
      <c r="G48" s="52">
        <v>116036.20329542817</v>
      </c>
      <c r="H48" s="37">
        <f t="shared" si="18"/>
        <v>18565.79252726851</v>
      </c>
      <c r="I48" s="37">
        <f t="shared" si="1"/>
        <v>134601.99582269668</v>
      </c>
      <c r="J48" s="74">
        <f t="shared" si="2"/>
        <v>134601.99582269668</v>
      </c>
      <c r="K48" s="52">
        <v>80000</v>
      </c>
      <c r="L48" s="30">
        <f t="shared" si="19"/>
        <v>12800</v>
      </c>
      <c r="M48" s="30">
        <f t="shared" si="4"/>
        <v>92800</v>
      </c>
      <c r="N48" s="59">
        <f t="shared" si="20"/>
        <v>92800</v>
      </c>
      <c r="O48" s="52">
        <v>70000</v>
      </c>
      <c r="P48" s="30">
        <f t="shared" si="21"/>
        <v>11200</v>
      </c>
      <c r="Q48" s="30">
        <f t="shared" si="7"/>
        <v>81200</v>
      </c>
      <c r="R48" s="59">
        <f t="shared" si="8"/>
        <v>81200</v>
      </c>
      <c r="S48" s="83">
        <f t="shared" si="9"/>
        <v>87000</v>
      </c>
      <c r="T48" s="307"/>
      <c r="U48" s="310"/>
      <c r="V48" s="307"/>
    </row>
    <row r="49" spans="1:22" ht="87">
      <c r="A49" s="343"/>
      <c r="B49" s="362"/>
      <c r="C49" s="365"/>
      <c r="D49" s="27" t="s">
        <v>52</v>
      </c>
      <c r="E49" s="29">
        <v>1</v>
      </c>
      <c r="F49" s="46">
        <v>150</v>
      </c>
      <c r="G49" s="52">
        <v>3094.2987545447513</v>
      </c>
      <c r="H49" s="37">
        <f t="shared" si="18"/>
        <v>495.08780072716024</v>
      </c>
      <c r="I49" s="37">
        <f t="shared" si="1"/>
        <v>3589.3865552719117</v>
      </c>
      <c r="J49" s="74">
        <f t="shared" si="2"/>
        <v>538407.98329078674</v>
      </c>
      <c r="K49" s="52">
        <v>25000</v>
      </c>
      <c r="L49" s="30">
        <f t="shared" si="19"/>
        <v>4000</v>
      </c>
      <c r="M49" s="30">
        <f t="shared" si="4"/>
        <v>29000</v>
      </c>
      <c r="N49" s="59">
        <f t="shared" si="20"/>
        <v>4350000</v>
      </c>
      <c r="O49" s="52">
        <v>2800</v>
      </c>
      <c r="P49" s="30">
        <f t="shared" si="21"/>
        <v>448</v>
      </c>
      <c r="Q49" s="30">
        <f t="shared" si="7"/>
        <v>3248</v>
      </c>
      <c r="R49" s="59">
        <f t="shared" si="8"/>
        <v>487200</v>
      </c>
      <c r="S49" s="83">
        <f t="shared" si="9"/>
        <v>2418600</v>
      </c>
      <c r="T49" s="307"/>
      <c r="U49" s="310"/>
      <c r="V49" s="307"/>
    </row>
    <row r="50" spans="1:22" ht="72.5">
      <c r="A50" s="343"/>
      <c r="B50" s="362"/>
      <c r="C50" s="365"/>
      <c r="D50" s="27" t="s">
        <v>53</v>
      </c>
      <c r="E50" s="29">
        <v>1</v>
      </c>
      <c r="F50" s="46">
        <v>1</v>
      </c>
      <c r="G50" s="52">
        <v>5105592.9449988399</v>
      </c>
      <c r="H50" s="37">
        <f t="shared" si="18"/>
        <v>816894.87119981437</v>
      </c>
      <c r="I50" s="37">
        <f t="shared" si="1"/>
        <v>5922487.8161986545</v>
      </c>
      <c r="J50" s="74">
        <f t="shared" si="2"/>
        <v>5922487.8161986545</v>
      </c>
      <c r="K50" s="52">
        <v>7000</v>
      </c>
      <c r="L50" s="30">
        <f t="shared" si="19"/>
        <v>1120</v>
      </c>
      <c r="M50" s="30">
        <f t="shared" si="4"/>
        <v>8120</v>
      </c>
      <c r="N50" s="59">
        <f t="shared" si="20"/>
        <v>8120</v>
      </c>
      <c r="O50" s="52">
        <v>700000</v>
      </c>
      <c r="P50" s="30">
        <f t="shared" si="21"/>
        <v>112000</v>
      </c>
      <c r="Q50" s="30">
        <f t="shared" si="7"/>
        <v>812000</v>
      </c>
      <c r="R50" s="59">
        <f t="shared" si="8"/>
        <v>812000</v>
      </c>
      <c r="S50" s="83">
        <f t="shared" si="9"/>
        <v>410060</v>
      </c>
      <c r="T50" s="307"/>
      <c r="U50" s="310"/>
      <c r="V50" s="307"/>
    </row>
    <row r="51" spans="1:22" ht="58">
      <c r="A51" s="343"/>
      <c r="B51" s="362"/>
      <c r="C51" s="365"/>
      <c r="D51" s="99" t="s">
        <v>54</v>
      </c>
      <c r="E51" s="29">
        <v>1</v>
      </c>
      <c r="F51" s="46">
        <v>1</v>
      </c>
      <c r="G51" s="52">
        <v>1856579.2527268508</v>
      </c>
      <c r="H51" s="37">
        <f t="shared" si="18"/>
        <v>297052.68043629616</v>
      </c>
      <c r="I51" s="37">
        <f t="shared" si="1"/>
        <v>2153631.933163147</v>
      </c>
      <c r="J51" s="74">
        <f t="shared" si="2"/>
        <v>2153631.933163147</v>
      </c>
      <c r="K51" s="52">
        <v>25000</v>
      </c>
      <c r="L51" s="30">
        <f t="shared" si="19"/>
        <v>4000</v>
      </c>
      <c r="M51" s="30">
        <f t="shared" si="4"/>
        <v>29000</v>
      </c>
      <c r="N51" s="59">
        <f t="shared" si="20"/>
        <v>29000</v>
      </c>
      <c r="O51" s="52">
        <v>1440000</v>
      </c>
      <c r="P51" s="30">
        <f t="shared" si="21"/>
        <v>230400</v>
      </c>
      <c r="Q51" s="30">
        <f t="shared" si="7"/>
        <v>1670400</v>
      </c>
      <c r="R51" s="59">
        <f t="shared" si="8"/>
        <v>1670400</v>
      </c>
      <c r="S51" s="83">
        <f t="shared" si="9"/>
        <v>849700</v>
      </c>
      <c r="T51" s="307"/>
      <c r="U51" s="310"/>
      <c r="V51" s="307"/>
    </row>
    <row r="52" spans="1:22" ht="58.5" thickBot="1">
      <c r="A52" s="344"/>
      <c r="B52" s="363"/>
      <c r="C52" s="366"/>
      <c r="D52" s="100" t="s">
        <v>55</v>
      </c>
      <c r="E52" s="101">
        <v>1</v>
      </c>
      <c r="F52" s="47">
        <v>1</v>
      </c>
      <c r="G52" s="53">
        <v>928289.6263634254</v>
      </c>
      <c r="H52" s="43">
        <f t="shared" si="18"/>
        <v>148526.34021814808</v>
      </c>
      <c r="I52" s="43">
        <f t="shared" si="1"/>
        <v>1076815.9665815735</v>
      </c>
      <c r="J52" s="60">
        <f t="shared" si="2"/>
        <v>1076815.9665815735</v>
      </c>
      <c r="K52" s="53">
        <v>450000</v>
      </c>
      <c r="L52" s="38">
        <f t="shared" si="19"/>
        <v>72000</v>
      </c>
      <c r="M52" s="38">
        <f t="shared" si="4"/>
        <v>522000</v>
      </c>
      <c r="N52" s="63">
        <f t="shared" si="20"/>
        <v>522000</v>
      </c>
      <c r="O52" s="53">
        <v>1200000</v>
      </c>
      <c r="P52" s="38">
        <f t="shared" si="21"/>
        <v>192000</v>
      </c>
      <c r="Q52" s="38">
        <f t="shared" si="7"/>
        <v>1392000</v>
      </c>
      <c r="R52" s="63">
        <f t="shared" si="8"/>
        <v>1392000</v>
      </c>
      <c r="S52" s="84">
        <f t="shared" si="9"/>
        <v>957000</v>
      </c>
      <c r="T52" s="308"/>
      <c r="U52" s="311"/>
      <c r="V52" s="308"/>
    </row>
    <row r="53" spans="1:22" ht="26.25" customHeight="1" thickBot="1">
      <c r="A53" s="18"/>
      <c r="B53" s="69"/>
      <c r="C53" s="69"/>
      <c r="D53" s="70"/>
      <c r="E53" s="71"/>
      <c r="F53" s="72"/>
      <c r="G53" s="302" t="s">
        <v>56</v>
      </c>
      <c r="H53" s="303"/>
      <c r="I53" s="303"/>
      <c r="J53" s="76">
        <f>SUM(J11:J52)</f>
        <v>369122642.53113621</v>
      </c>
      <c r="K53" s="302" t="s">
        <v>56</v>
      </c>
      <c r="L53" s="303"/>
      <c r="M53" s="303"/>
      <c r="N53" s="76">
        <f>SUM(N11:N52)</f>
        <v>184993088</v>
      </c>
      <c r="O53" s="304" t="s">
        <v>56</v>
      </c>
      <c r="P53" s="305"/>
      <c r="Q53" s="305"/>
      <c r="R53" s="78">
        <f>SUM(R11:R52)</f>
        <v>142039680</v>
      </c>
      <c r="S53" s="85">
        <f>AVERAGE(N53,R53)</f>
        <v>163516384</v>
      </c>
      <c r="T53" s="86">
        <f>SUM(T11:T45)</f>
        <v>163516384</v>
      </c>
      <c r="V53" s="87">
        <f>SUM(V11:V52)</f>
        <v>163516384</v>
      </c>
    </row>
    <row r="54" spans="1:22">
      <c r="A54" s="18"/>
      <c r="B54" s="69"/>
      <c r="C54" s="69"/>
      <c r="D54" s="70"/>
      <c r="E54" s="71"/>
      <c r="F54" s="72"/>
      <c r="G54" s="67"/>
      <c r="H54" s="67"/>
      <c r="I54" s="67"/>
      <c r="J54" s="67"/>
    </row>
    <row r="55" spans="1:22">
      <c r="A55" s="18"/>
      <c r="B55" s="69"/>
      <c r="C55" s="69"/>
      <c r="D55" s="70"/>
      <c r="E55" s="71"/>
      <c r="F55" s="72"/>
      <c r="G55" s="67"/>
      <c r="H55" s="67"/>
      <c r="I55" s="67"/>
      <c r="J55" s="67"/>
    </row>
    <row r="56" spans="1:22" ht="15" thickBot="1">
      <c r="Q56" s="91"/>
      <c r="R56" s="89"/>
    </row>
    <row r="57" spans="1:22" ht="16" thickBot="1">
      <c r="A57" s="4"/>
      <c r="B57" s="4"/>
      <c r="D57" s="117" t="s">
        <v>57</v>
      </c>
      <c r="E57" s="352">
        <f>+V53</f>
        <v>163516384</v>
      </c>
      <c r="F57" s="353"/>
      <c r="G57" s="354"/>
      <c r="N57" s="91"/>
      <c r="P57" s="91"/>
      <c r="Q57" s="77"/>
      <c r="R57" s="90"/>
    </row>
    <row r="58" spans="1:22" ht="16" thickBot="1">
      <c r="D58" s="117" t="s">
        <v>58</v>
      </c>
      <c r="E58" s="352">
        <f>+E57-V45-V38</f>
        <v>152947624</v>
      </c>
      <c r="F58" s="353"/>
      <c r="G58" s="354"/>
    </row>
    <row r="59" spans="1:22" ht="16" thickBot="1">
      <c r="D59" s="117" t="s">
        <v>59</v>
      </c>
      <c r="E59" s="352">
        <f>+V45+V38</f>
        <v>10568760</v>
      </c>
      <c r="F59" s="353"/>
      <c r="G59" s="354"/>
    </row>
    <row r="60" spans="1:22" ht="15.5">
      <c r="D60" s="118"/>
      <c r="E60" s="119"/>
      <c r="F60" s="119"/>
      <c r="G60" s="119"/>
    </row>
    <row r="61" spans="1:22" ht="16" thickBot="1">
      <c r="D61" s="118"/>
      <c r="E61" s="119"/>
      <c r="F61" s="119"/>
      <c r="G61" s="119"/>
    </row>
    <row r="62" spans="1:22" ht="26.5" thickBot="1">
      <c r="D62" s="120" t="s">
        <v>60</v>
      </c>
      <c r="E62" s="357">
        <f>+E57</f>
        <v>163516384</v>
      </c>
      <c r="F62" s="358"/>
      <c r="G62" s="359"/>
    </row>
    <row r="63" spans="1:22" ht="15.5">
      <c r="D63" s="118"/>
      <c r="E63" s="119"/>
      <c r="F63" s="119"/>
      <c r="G63" s="119"/>
    </row>
    <row r="64" spans="1:22" ht="15.5">
      <c r="D64" s="118"/>
      <c r="E64" s="119"/>
      <c r="F64" s="119"/>
      <c r="G64" s="119"/>
    </row>
    <row r="65" spans="4:7" ht="15.5">
      <c r="D65" s="118"/>
      <c r="E65" s="119"/>
      <c r="F65" s="119"/>
      <c r="G65" s="119"/>
    </row>
  </sheetData>
  <mergeCells count="63">
    <mergeCell ref="O53:Q53"/>
    <mergeCell ref="E57:G57"/>
    <mergeCell ref="E58:G58"/>
    <mergeCell ref="E59:G59"/>
    <mergeCell ref="A45:A52"/>
    <mergeCell ref="B45:B52"/>
    <mergeCell ref="C45:C52"/>
    <mergeCell ref="E62:G62"/>
    <mergeCell ref="G53:I53"/>
    <mergeCell ref="K53:M53"/>
    <mergeCell ref="A38:A44"/>
    <mergeCell ref="B38:B44"/>
    <mergeCell ref="C38:C44"/>
    <mergeCell ref="V45:V52"/>
    <mergeCell ref="A33:A37"/>
    <mergeCell ref="B33:B37"/>
    <mergeCell ref="C33:C37"/>
    <mergeCell ref="T33:T37"/>
    <mergeCell ref="U33:U37"/>
    <mergeCell ref="T38:T44"/>
    <mergeCell ref="U38:U44"/>
    <mergeCell ref="V38:V44"/>
    <mergeCell ref="T45:T52"/>
    <mergeCell ref="U45:U52"/>
    <mergeCell ref="V33:V37"/>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7:V9"/>
    <mergeCell ref="A8:A9"/>
    <mergeCell ref="B8:B9"/>
    <mergeCell ref="O8:O9"/>
    <mergeCell ref="P8:P9"/>
    <mergeCell ref="M8:M9"/>
    <mergeCell ref="N8:N9"/>
    <mergeCell ref="C8:C9"/>
    <mergeCell ref="D8:D9"/>
    <mergeCell ref="Q8:Q9"/>
    <mergeCell ref="R8:R9"/>
    <mergeCell ref="K8:K9"/>
    <mergeCell ref="L8:L9"/>
    <mergeCell ref="U7:U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796875" defaultRowHeight="14.5"/>
  <cols>
    <col min="1" max="1" width="17" style="162" customWidth="1"/>
    <col min="2" max="2" width="6.81640625" style="131" bestFit="1" customWidth="1"/>
    <col min="3" max="3" width="16.1796875" customWidth="1"/>
    <col min="4" max="4" width="60.1796875" customWidth="1"/>
    <col min="5" max="5" width="11.453125" customWidth="1"/>
    <col min="6" max="6" width="14.1796875" customWidth="1"/>
    <col min="7" max="256" width="11.453125" customWidth="1"/>
  </cols>
  <sheetData>
    <row r="2" spans="1:6" ht="15" customHeight="1">
      <c r="A2" s="376" t="s">
        <v>61</v>
      </c>
      <c r="B2" s="376"/>
      <c r="C2" s="376"/>
      <c r="D2" s="376"/>
      <c r="E2" s="376"/>
      <c r="F2" s="376"/>
    </row>
    <row r="3" spans="1:6" ht="21">
      <c r="A3" s="244" t="s">
        <v>62</v>
      </c>
      <c r="B3" s="134" t="s">
        <v>63</v>
      </c>
      <c r="C3" s="134" t="s">
        <v>64</v>
      </c>
      <c r="D3" s="244" t="s">
        <v>65</v>
      </c>
      <c r="E3" s="132" t="s">
        <v>66</v>
      </c>
      <c r="F3" s="132" t="s">
        <v>67</v>
      </c>
    </row>
    <row r="4" spans="1:6">
      <c r="A4" s="377" t="s">
        <v>68</v>
      </c>
      <c r="B4" s="136">
        <v>1</v>
      </c>
      <c r="C4" s="136" t="s">
        <v>69</v>
      </c>
      <c r="D4" s="135" t="s">
        <v>70</v>
      </c>
      <c r="E4" s="136"/>
      <c r="F4" s="136"/>
    </row>
    <row r="5" spans="1:6">
      <c r="A5" s="377"/>
      <c r="B5" s="136">
        <v>1</v>
      </c>
      <c r="C5" s="136" t="s">
        <v>69</v>
      </c>
      <c r="D5" s="135" t="s">
        <v>71</v>
      </c>
      <c r="E5" s="136"/>
      <c r="F5" s="136"/>
    </row>
    <row r="6" spans="1:6">
      <c r="A6" s="377"/>
      <c r="B6" s="136">
        <v>1</v>
      </c>
      <c r="C6" s="136" t="s">
        <v>69</v>
      </c>
      <c r="D6" s="135" t="s">
        <v>72</v>
      </c>
      <c r="E6" s="136"/>
      <c r="F6" s="136"/>
    </row>
    <row r="7" spans="1:6">
      <c r="A7" s="377"/>
      <c r="B7" s="136">
        <v>1</v>
      </c>
      <c r="C7" s="136" t="s">
        <v>69</v>
      </c>
      <c r="D7" s="135" t="s">
        <v>73</v>
      </c>
      <c r="E7" s="136"/>
      <c r="F7" s="136"/>
    </row>
    <row r="8" spans="1:6">
      <c r="A8" s="377"/>
      <c r="B8" s="136">
        <v>1</v>
      </c>
      <c r="C8" s="136" t="s">
        <v>69</v>
      </c>
      <c r="D8" s="135" t="s">
        <v>74</v>
      </c>
      <c r="E8" s="136"/>
      <c r="F8" s="136"/>
    </row>
    <row r="9" spans="1:6">
      <c r="A9" s="377"/>
      <c r="B9" s="136">
        <v>1</v>
      </c>
      <c r="C9" s="136" t="s">
        <v>69</v>
      </c>
      <c r="D9" s="135" t="s">
        <v>75</v>
      </c>
      <c r="E9" s="136"/>
      <c r="F9" s="136"/>
    </row>
    <row r="10" spans="1:6">
      <c r="A10" s="370" t="s">
        <v>76</v>
      </c>
      <c r="B10" s="136">
        <v>1</v>
      </c>
      <c r="C10" s="237" t="s">
        <v>77</v>
      </c>
      <c r="D10" s="140" t="s">
        <v>78</v>
      </c>
      <c r="E10" s="136"/>
      <c r="F10" s="136"/>
    </row>
    <row r="11" spans="1:6">
      <c r="A11" s="371"/>
      <c r="B11" s="136">
        <v>1</v>
      </c>
      <c r="C11" s="237" t="s">
        <v>77</v>
      </c>
      <c r="D11" s="140" t="s">
        <v>79</v>
      </c>
      <c r="E11" s="136"/>
      <c r="F11" s="136"/>
    </row>
    <row r="12" spans="1:6">
      <c r="A12" s="371"/>
      <c r="B12" s="136">
        <v>1</v>
      </c>
      <c r="C12" s="237" t="s">
        <v>77</v>
      </c>
      <c r="D12" s="140" t="s">
        <v>80</v>
      </c>
      <c r="E12" s="136"/>
      <c r="F12" s="136"/>
    </row>
    <row r="13" spans="1:6">
      <c r="A13" s="371"/>
      <c r="B13" s="136">
        <v>1</v>
      </c>
      <c r="C13" s="237" t="s">
        <v>77</v>
      </c>
      <c r="D13" s="140" t="s">
        <v>81</v>
      </c>
      <c r="E13" s="136"/>
      <c r="F13" s="136"/>
    </row>
    <row r="14" spans="1:6">
      <c r="A14" s="371"/>
      <c r="B14" s="136">
        <v>1</v>
      </c>
      <c r="C14" s="237" t="s">
        <v>77</v>
      </c>
      <c r="D14" s="140" t="s">
        <v>82</v>
      </c>
      <c r="E14" s="136"/>
      <c r="F14" s="136"/>
    </row>
    <row r="15" spans="1:6">
      <c r="A15" s="371"/>
      <c r="B15" s="136">
        <v>1</v>
      </c>
      <c r="C15" s="237" t="s">
        <v>77</v>
      </c>
      <c r="D15" s="140" t="s">
        <v>78</v>
      </c>
      <c r="E15" s="136"/>
      <c r="F15" s="136"/>
    </row>
    <row r="16" spans="1:6">
      <c r="A16" s="371"/>
      <c r="B16" s="136">
        <v>1</v>
      </c>
      <c r="C16" s="237" t="s">
        <v>77</v>
      </c>
      <c r="D16" s="140" t="s">
        <v>78</v>
      </c>
      <c r="E16" s="136"/>
      <c r="F16" s="136"/>
    </row>
    <row r="17" spans="1:6">
      <c r="A17" s="371"/>
      <c r="B17" s="136">
        <v>1</v>
      </c>
      <c r="C17" s="237" t="s">
        <v>77</v>
      </c>
      <c r="D17" s="140" t="s">
        <v>78</v>
      </c>
      <c r="E17" s="136"/>
      <c r="F17" s="136"/>
    </row>
    <row r="18" spans="1:6">
      <c r="A18" s="371"/>
      <c r="B18" s="136">
        <v>1</v>
      </c>
      <c r="C18" s="237" t="s">
        <v>77</v>
      </c>
      <c r="D18" s="140" t="s">
        <v>78</v>
      </c>
      <c r="E18" s="136"/>
      <c r="F18" s="136"/>
    </row>
    <row r="19" spans="1:6">
      <c r="A19" s="371"/>
      <c r="B19" s="136">
        <v>1</v>
      </c>
      <c r="C19" s="237" t="s">
        <v>77</v>
      </c>
      <c r="D19" s="140" t="s">
        <v>78</v>
      </c>
      <c r="E19" s="136"/>
      <c r="F19" s="136"/>
    </row>
    <row r="20" spans="1:6">
      <c r="A20" s="372"/>
      <c r="B20" s="136">
        <v>1</v>
      </c>
      <c r="C20" s="237" t="s">
        <v>77</v>
      </c>
      <c r="D20" s="140" t="s">
        <v>78</v>
      </c>
      <c r="E20" s="136"/>
      <c r="F20" s="136"/>
    </row>
    <row r="21" spans="1:6">
      <c r="A21" s="242"/>
      <c r="B21" s="172"/>
      <c r="C21" s="237"/>
      <c r="D21" s="140"/>
      <c r="E21" s="136"/>
      <c r="F21" s="136"/>
    </row>
    <row r="22" spans="1:6">
      <c r="A22" s="242"/>
      <c r="B22" s="172"/>
      <c r="C22" s="237"/>
      <c r="D22" s="140"/>
      <c r="E22" s="136"/>
      <c r="F22" s="136"/>
    </row>
    <row r="23" spans="1:6">
      <c r="A23" s="242"/>
      <c r="B23" s="172"/>
      <c r="C23" s="237"/>
      <c r="D23" s="140"/>
      <c r="E23" s="136"/>
      <c r="F23" s="136"/>
    </row>
    <row r="24" spans="1:6">
      <c r="A24" s="242"/>
      <c r="B24" s="172"/>
      <c r="C24" s="237"/>
      <c r="D24" s="140"/>
      <c r="E24" s="136"/>
      <c r="F24" s="136"/>
    </row>
    <row r="25" spans="1:6">
      <c r="A25" s="242"/>
      <c r="B25" s="172"/>
      <c r="C25" s="237"/>
      <c r="D25" s="140"/>
      <c r="E25" s="136"/>
      <c r="F25" s="136"/>
    </row>
    <row r="26" spans="1:6" ht="138.75" customHeight="1">
      <c r="A26" s="377" t="s">
        <v>83</v>
      </c>
      <c r="B26" s="160">
        <v>1</v>
      </c>
      <c r="C26" s="237" t="s">
        <v>84</v>
      </c>
      <c r="D26" s="143" t="s">
        <v>85</v>
      </c>
      <c r="E26" s="161"/>
      <c r="F26" s="161"/>
    </row>
    <row r="27" spans="1:6" ht="221.25" customHeight="1">
      <c r="A27" s="377"/>
      <c r="B27" s="160">
        <v>1</v>
      </c>
      <c r="C27" s="238" t="s">
        <v>86</v>
      </c>
      <c r="D27" s="144" t="s">
        <v>87</v>
      </c>
      <c r="E27" s="161"/>
      <c r="F27" s="161"/>
    </row>
    <row r="28" spans="1:6" ht="254.25" customHeight="1">
      <c r="A28" s="377"/>
      <c r="B28" s="160">
        <v>1</v>
      </c>
      <c r="C28" s="238" t="s">
        <v>88</v>
      </c>
      <c r="D28" s="144" t="s">
        <v>89</v>
      </c>
      <c r="E28" s="161"/>
      <c r="F28" s="161"/>
    </row>
    <row r="29" spans="1:6" ht="111.75" customHeight="1">
      <c r="A29" s="377"/>
      <c r="B29" s="149">
        <v>1</v>
      </c>
      <c r="C29" s="150" t="s">
        <v>90</v>
      </c>
      <c r="D29" s="145" t="s">
        <v>91</v>
      </c>
      <c r="E29" s="151"/>
      <c r="F29" s="151"/>
    </row>
    <row r="30" spans="1:6" ht="111.75" customHeight="1">
      <c r="A30" s="156" t="s">
        <v>92</v>
      </c>
      <c r="B30" s="161">
        <v>1</v>
      </c>
      <c r="C30" s="144" t="s">
        <v>93</v>
      </c>
      <c r="D30" s="144" t="s">
        <v>94</v>
      </c>
      <c r="E30" s="161"/>
      <c r="F30" s="161"/>
    </row>
    <row r="31" spans="1:6">
      <c r="A31" s="377" t="s">
        <v>95</v>
      </c>
      <c r="B31" s="136">
        <v>1</v>
      </c>
      <c r="C31" s="141" t="s">
        <v>96</v>
      </c>
      <c r="D31" s="141" t="s">
        <v>97</v>
      </c>
      <c r="E31" s="141"/>
      <c r="F31" s="141"/>
    </row>
    <row r="32" spans="1:6">
      <c r="A32" s="377"/>
      <c r="B32" s="136">
        <v>1</v>
      </c>
      <c r="C32" s="141" t="s">
        <v>96</v>
      </c>
      <c r="D32" s="141" t="s">
        <v>98</v>
      </c>
      <c r="E32" s="141"/>
      <c r="F32" s="141"/>
    </row>
    <row r="33" spans="1:6" ht="15.75" customHeight="1">
      <c r="A33" s="377"/>
      <c r="B33" s="136">
        <v>1</v>
      </c>
      <c r="C33" s="141" t="s">
        <v>96</v>
      </c>
      <c r="D33" s="141" t="s">
        <v>99</v>
      </c>
      <c r="E33" s="141"/>
      <c r="F33" s="141"/>
    </row>
    <row r="34" spans="1:6" ht="15.75" customHeight="1">
      <c r="A34" s="377"/>
      <c r="B34" s="136">
        <v>1</v>
      </c>
      <c r="C34" s="141" t="s">
        <v>96</v>
      </c>
      <c r="D34" s="141" t="s">
        <v>100</v>
      </c>
      <c r="E34" s="141"/>
      <c r="F34" s="141"/>
    </row>
    <row r="35" spans="1:6" ht="44.25" customHeight="1">
      <c r="A35" s="156" t="s">
        <v>101</v>
      </c>
      <c r="B35" s="136">
        <v>1</v>
      </c>
      <c r="C35" s="141" t="s">
        <v>102</v>
      </c>
      <c r="D35" s="154" t="s">
        <v>103</v>
      </c>
      <c r="E35" s="141"/>
      <c r="F35" s="138">
        <f>100000000/5</f>
        <v>20000000</v>
      </c>
    </row>
    <row r="36" spans="1:6" ht="43.5">
      <c r="A36" s="156" t="s">
        <v>104</v>
      </c>
      <c r="B36" s="161">
        <v>1</v>
      </c>
      <c r="C36" s="153" t="s">
        <v>105</v>
      </c>
      <c r="D36" s="154" t="s">
        <v>106</v>
      </c>
      <c r="E36" s="141"/>
      <c r="F36" s="141"/>
    </row>
    <row r="37" spans="1:6" ht="29">
      <c r="A37" s="156" t="s">
        <v>107</v>
      </c>
      <c r="B37" s="161">
        <v>1</v>
      </c>
      <c r="C37" s="153" t="s">
        <v>108</v>
      </c>
      <c r="D37" s="154" t="s">
        <v>109</v>
      </c>
      <c r="E37" s="141"/>
      <c r="F37" s="141"/>
    </row>
    <row r="38" spans="1:6" ht="130.5">
      <c r="A38" s="156" t="s">
        <v>110</v>
      </c>
      <c r="B38" s="161">
        <v>1</v>
      </c>
      <c r="C38" s="146" t="s">
        <v>110</v>
      </c>
      <c r="D38" s="154" t="s">
        <v>111</v>
      </c>
      <c r="E38" s="141"/>
      <c r="F38" s="141"/>
    </row>
    <row r="39" spans="1:6" ht="15.75" customHeight="1">
      <c r="A39" s="373" t="s">
        <v>112</v>
      </c>
      <c r="B39" s="152">
        <v>1</v>
      </c>
      <c r="C39" s="141" t="s">
        <v>113</v>
      </c>
      <c r="D39" s="141" t="s">
        <v>114</v>
      </c>
      <c r="E39" s="141"/>
      <c r="F39" s="141"/>
    </row>
    <row r="40" spans="1:6" ht="15.75" customHeight="1">
      <c r="A40" s="378"/>
      <c r="B40" s="152">
        <v>1</v>
      </c>
      <c r="C40" s="141" t="s">
        <v>113</v>
      </c>
      <c r="D40" s="141" t="s">
        <v>115</v>
      </c>
      <c r="E40" s="141"/>
      <c r="F40" s="141"/>
    </row>
    <row r="41" spans="1:6" ht="15.75" customHeight="1">
      <c r="A41" s="378"/>
      <c r="B41" s="152">
        <v>1</v>
      </c>
      <c r="C41" s="141" t="s">
        <v>113</v>
      </c>
      <c r="D41" s="141" t="s">
        <v>116</v>
      </c>
      <c r="E41" s="141"/>
      <c r="F41" s="141"/>
    </row>
    <row r="42" spans="1:6" ht="15.75" customHeight="1">
      <c r="A42" s="378"/>
      <c r="B42" s="152">
        <v>1</v>
      </c>
      <c r="C42" s="141" t="s">
        <v>113</v>
      </c>
      <c r="D42" s="141" t="s">
        <v>117</v>
      </c>
      <c r="E42" s="141"/>
      <c r="F42" s="141"/>
    </row>
    <row r="43" spans="1:6" ht="15.75" customHeight="1">
      <c r="A43" s="374"/>
      <c r="B43" s="152">
        <v>1</v>
      </c>
      <c r="C43" s="141" t="s">
        <v>113</v>
      </c>
      <c r="D43" s="141" t="s">
        <v>118</v>
      </c>
      <c r="E43" s="141"/>
      <c r="F43" s="141"/>
    </row>
    <row r="44" spans="1:6" ht="15.75" customHeight="1">
      <c r="A44" s="373" t="s">
        <v>119</v>
      </c>
      <c r="B44" s="152">
        <v>1</v>
      </c>
      <c r="C44" s="141" t="s">
        <v>113</v>
      </c>
      <c r="D44" s="141" t="s">
        <v>120</v>
      </c>
      <c r="E44" s="141"/>
      <c r="F44" s="141"/>
    </row>
    <row r="45" spans="1:6" ht="15.75" customHeight="1">
      <c r="A45" s="374"/>
      <c r="B45" s="152">
        <v>1</v>
      </c>
      <c r="C45" s="141" t="s">
        <v>113</v>
      </c>
      <c r="D45" s="141" t="s">
        <v>121</v>
      </c>
      <c r="E45" s="141"/>
      <c r="F45" s="141"/>
    </row>
    <row r="46" spans="1:6" ht="75" customHeight="1">
      <c r="A46" s="370" t="s">
        <v>122</v>
      </c>
      <c r="B46" s="139">
        <v>1</v>
      </c>
      <c r="C46" s="153" t="s">
        <v>123</v>
      </c>
      <c r="D46" s="142" t="s">
        <v>124</v>
      </c>
      <c r="E46" s="141"/>
      <c r="F46" s="141"/>
    </row>
    <row r="47" spans="1:6" ht="79.5" customHeight="1">
      <c r="A47" s="371"/>
      <c r="B47" s="139">
        <v>1</v>
      </c>
      <c r="C47" s="153" t="s">
        <v>123</v>
      </c>
      <c r="D47" s="154" t="s">
        <v>125</v>
      </c>
      <c r="E47" s="141"/>
      <c r="F47" s="141"/>
    </row>
    <row r="48" spans="1:6" ht="29">
      <c r="A48" s="371"/>
      <c r="B48" s="139">
        <v>1</v>
      </c>
      <c r="C48" s="153" t="s">
        <v>123</v>
      </c>
      <c r="D48" s="142" t="s">
        <v>126</v>
      </c>
      <c r="E48" s="138"/>
      <c r="F48" s="138"/>
    </row>
    <row r="49" spans="1:6">
      <c r="A49" s="372"/>
      <c r="B49" s="136">
        <v>1</v>
      </c>
      <c r="C49" s="141" t="s">
        <v>123</v>
      </c>
      <c r="D49" s="142" t="s">
        <v>127</v>
      </c>
      <c r="E49" s="138"/>
      <c r="F49" s="138"/>
    </row>
    <row r="50" spans="1:6">
      <c r="A50" s="243" t="s">
        <v>128</v>
      </c>
      <c r="B50" s="136">
        <v>1</v>
      </c>
      <c r="C50" s="141" t="s">
        <v>96</v>
      </c>
      <c r="D50" s="141" t="s">
        <v>129</v>
      </c>
      <c r="E50" s="138"/>
      <c r="F50" s="138"/>
    </row>
    <row r="51" spans="1:6" ht="29">
      <c r="A51" s="163" t="s">
        <v>130</v>
      </c>
      <c r="B51" s="164">
        <v>1</v>
      </c>
      <c r="C51" s="165" t="s">
        <v>131</v>
      </c>
      <c r="D51" s="166" t="s">
        <v>132</v>
      </c>
      <c r="E51" s="167"/>
      <c r="F51" s="167"/>
    </row>
    <row r="52" spans="1:6" ht="72.5">
      <c r="A52" s="163" t="s">
        <v>133</v>
      </c>
      <c r="B52" s="164">
        <v>1</v>
      </c>
      <c r="C52" s="165" t="s">
        <v>131</v>
      </c>
      <c r="D52" s="168" t="s">
        <v>134</v>
      </c>
      <c r="E52" s="167"/>
      <c r="F52" s="167"/>
    </row>
    <row r="53" spans="1:6" ht="63" customHeight="1">
      <c r="A53" s="169" t="s">
        <v>135</v>
      </c>
      <c r="B53" s="170">
        <v>1</v>
      </c>
      <c r="C53" s="171" t="s">
        <v>131</v>
      </c>
      <c r="D53" s="168" t="s">
        <v>136</v>
      </c>
      <c r="E53" s="165"/>
      <c r="F53" s="165"/>
    </row>
    <row r="54" spans="1:6" ht="63" customHeight="1">
      <c r="A54" s="156" t="s">
        <v>137</v>
      </c>
      <c r="B54" s="139">
        <v>1</v>
      </c>
      <c r="C54" s="153" t="s">
        <v>138</v>
      </c>
      <c r="D54" s="142" t="s">
        <v>139</v>
      </c>
      <c r="E54" s="141"/>
      <c r="F54" s="141"/>
    </row>
    <row r="55" spans="1:6" ht="87">
      <c r="A55" s="144" t="s">
        <v>140</v>
      </c>
      <c r="B55" s="136">
        <v>1</v>
      </c>
      <c r="C55" s="157" t="s">
        <v>141</v>
      </c>
      <c r="D55" s="159" t="s">
        <v>142</v>
      </c>
      <c r="E55" s="141"/>
      <c r="F55" s="141"/>
    </row>
    <row r="56" spans="1:6">
      <c r="A56" s="144" t="s">
        <v>143</v>
      </c>
      <c r="B56" s="136">
        <v>1</v>
      </c>
      <c r="C56" s="136" t="s">
        <v>131</v>
      </c>
      <c r="D56" s="157" t="s">
        <v>144</v>
      </c>
      <c r="E56" s="141"/>
      <c r="F56" s="141"/>
    </row>
    <row r="57" spans="1:6" ht="72.5">
      <c r="A57" s="144" t="s">
        <v>145</v>
      </c>
      <c r="B57" s="136">
        <v>1</v>
      </c>
      <c r="C57" s="136" t="s">
        <v>131</v>
      </c>
      <c r="D57" s="157" t="s">
        <v>146</v>
      </c>
      <c r="E57" s="141"/>
      <c r="F57" s="141"/>
    </row>
    <row r="58" spans="1:6">
      <c r="A58" s="375" t="s">
        <v>147</v>
      </c>
      <c r="B58" s="160">
        <v>1</v>
      </c>
      <c r="C58" s="161" t="s">
        <v>131</v>
      </c>
      <c r="D58" s="158" t="s">
        <v>148</v>
      </c>
      <c r="E58" s="141"/>
      <c r="F58" s="141"/>
    </row>
    <row r="59" spans="1:6">
      <c r="A59" s="375"/>
      <c r="B59" s="160">
        <v>1</v>
      </c>
      <c r="C59" s="161" t="s">
        <v>131</v>
      </c>
      <c r="D59" s="158" t="s">
        <v>149</v>
      </c>
      <c r="E59" s="141"/>
      <c r="F59" s="141"/>
    </row>
    <row r="60" spans="1:6">
      <c r="A60" s="375"/>
      <c r="B60" s="160">
        <v>1</v>
      </c>
      <c r="C60" s="161" t="s">
        <v>131</v>
      </c>
      <c r="D60" s="158" t="s">
        <v>150</v>
      </c>
      <c r="E60" s="141"/>
      <c r="F60" s="141"/>
    </row>
    <row r="61" spans="1:6">
      <c r="A61" s="143" t="s">
        <v>151</v>
      </c>
      <c r="B61" s="161">
        <v>1</v>
      </c>
      <c r="C61" s="161" t="s">
        <v>131</v>
      </c>
      <c r="D61" s="159" t="s">
        <v>152</v>
      </c>
      <c r="E61" s="141"/>
      <c r="F61" s="141"/>
    </row>
    <row r="62" spans="1:6" ht="87">
      <c r="A62" s="143" t="s">
        <v>153</v>
      </c>
      <c r="B62" s="161">
        <v>1</v>
      </c>
      <c r="C62" s="161" t="s">
        <v>131</v>
      </c>
      <c r="D62" s="143" t="s">
        <v>154</v>
      </c>
      <c r="E62" s="141"/>
      <c r="F62" s="141"/>
    </row>
    <row r="63" spans="1:6">
      <c r="A63" s="143" t="s">
        <v>155</v>
      </c>
      <c r="B63" s="161">
        <v>1</v>
      </c>
      <c r="C63" s="161" t="s">
        <v>131</v>
      </c>
      <c r="D63" s="143" t="s">
        <v>156</v>
      </c>
      <c r="E63" s="155"/>
      <c r="F63" s="141"/>
    </row>
    <row r="64" spans="1:6" ht="43.5">
      <c r="A64" s="143" t="s">
        <v>157</v>
      </c>
      <c r="B64" s="161">
        <v>1</v>
      </c>
      <c r="C64" s="161" t="s">
        <v>158</v>
      </c>
      <c r="D64" s="143" t="s">
        <v>159</v>
      </c>
      <c r="E64" s="155"/>
      <c r="F64" s="141"/>
    </row>
    <row r="65" spans="1:6">
      <c r="A65" s="367" t="s">
        <v>160</v>
      </c>
      <c r="B65" s="161">
        <v>1</v>
      </c>
      <c r="C65" s="161" t="s">
        <v>161</v>
      </c>
      <c r="D65" s="143" t="s">
        <v>162</v>
      </c>
      <c r="E65" s="141"/>
      <c r="F65" s="141"/>
    </row>
    <row r="66" spans="1:6">
      <c r="A66" s="368"/>
      <c r="B66" s="161">
        <v>1</v>
      </c>
      <c r="C66" s="161" t="s">
        <v>161</v>
      </c>
      <c r="D66" s="143" t="s">
        <v>163</v>
      </c>
      <c r="E66" s="141"/>
      <c r="F66" s="141"/>
    </row>
    <row r="67" spans="1:6">
      <c r="A67" s="368"/>
      <c r="B67" s="161">
        <v>1</v>
      </c>
      <c r="C67" s="161" t="s">
        <v>161</v>
      </c>
      <c r="D67" s="143" t="s">
        <v>164</v>
      </c>
      <c r="E67" s="141"/>
      <c r="F67" s="141"/>
    </row>
    <row r="68" spans="1:6">
      <c r="A68" s="369"/>
      <c r="B68" s="161">
        <v>1</v>
      </c>
      <c r="C68" s="161" t="s">
        <v>161</v>
      </c>
      <c r="D68" s="143" t="s">
        <v>165</v>
      </c>
      <c r="E68" s="141"/>
      <c r="F68" s="141"/>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796875" defaultRowHeight="14.5"/>
  <cols>
    <col min="1" max="1" width="11.453125" customWidth="1"/>
    <col min="2" max="2" width="25.81640625" customWidth="1"/>
    <col min="3" max="3" width="11.7265625" bestFit="1" customWidth="1"/>
    <col min="4" max="4" width="11.453125" customWidth="1"/>
    <col min="5" max="5" width="32.26953125" customWidth="1"/>
    <col min="6" max="6" width="15.1796875" style="137" bestFit="1" customWidth="1"/>
    <col min="7" max="7" width="11.453125" style="137" customWidth="1"/>
    <col min="8" max="8" width="15.1796875" style="137" bestFit="1" customWidth="1"/>
    <col min="9" max="9" width="11.453125" style="137" customWidth="1"/>
    <col min="10" max="10" width="15.1796875" style="137" bestFit="1" customWidth="1"/>
    <col min="11" max="11" width="11.453125" style="137" customWidth="1"/>
    <col min="12" max="12" width="15.1796875" style="137" bestFit="1" customWidth="1"/>
    <col min="13" max="13" width="11.453125" style="137" customWidth="1"/>
    <col min="14" max="14" width="15.1796875" style="137" bestFit="1" customWidth="1"/>
    <col min="15" max="256" width="11.453125" customWidth="1"/>
  </cols>
  <sheetData>
    <row r="1" spans="2:16">
      <c r="B1" t="s">
        <v>166</v>
      </c>
    </row>
    <row r="5" spans="2:16">
      <c r="B5" t="s">
        <v>167</v>
      </c>
    </row>
    <row r="6" spans="2:16">
      <c r="F6" s="137" t="s">
        <v>168</v>
      </c>
    </row>
    <row r="7" spans="2:16">
      <c r="B7" t="s">
        <v>169</v>
      </c>
    </row>
    <row r="8" spans="2:16">
      <c r="B8" t="s">
        <v>62</v>
      </c>
      <c r="C8" t="s">
        <v>63</v>
      </c>
      <c r="D8" t="s">
        <v>64</v>
      </c>
      <c r="E8" t="s">
        <v>65</v>
      </c>
      <c r="F8" s="137" t="s">
        <v>170</v>
      </c>
      <c r="H8" s="137" t="s">
        <v>171</v>
      </c>
      <c r="J8" s="137" t="s">
        <v>172</v>
      </c>
      <c r="L8" s="137" t="s">
        <v>173</v>
      </c>
      <c r="N8" s="137" t="s">
        <v>174</v>
      </c>
      <c r="P8" t="s">
        <v>175</v>
      </c>
    </row>
    <row r="9" spans="2:16">
      <c r="B9" s="138" t="s">
        <v>114</v>
      </c>
      <c r="C9" s="138">
        <v>1</v>
      </c>
      <c r="D9" s="138" t="s">
        <v>176</v>
      </c>
      <c r="E9" s="138" t="s">
        <v>177</v>
      </c>
      <c r="F9" s="138">
        <v>862068.96551724139</v>
      </c>
      <c r="G9" s="138"/>
      <c r="H9" s="138">
        <v>150000</v>
      </c>
      <c r="I9" s="138"/>
      <c r="J9" s="138">
        <v>5000000</v>
      </c>
      <c r="K9" s="138"/>
      <c r="L9" s="138">
        <v>6700000</v>
      </c>
      <c r="M9" s="138"/>
      <c r="N9" s="138">
        <v>150000</v>
      </c>
      <c r="O9" s="138"/>
    </row>
    <row r="10" spans="2:16">
      <c r="B10" s="138" t="s">
        <v>178</v>
      </c>
      <c r="C10" s="138">
        <v>1</v>
      </c>
      <c r="D10" s="138" t="s">
        <v>179</v>
      </c>
      <c r="E10" s="138" t="s">
        <v>180</v>
      </c>
      <c r="F10" s="138">
        <v>258620.68965517243</v>
      </c>
      <c r="G10" s="138"/>
      <c r="H10" s="138">
        <v>20000</v>
      </c>
      <c r="I10" s="138"/>
      <c r="J10" s="138">
        <v>19250</v>
      </c>
      <c r="K10" s="138"/>
      <c r="L10" s="138">
        <v>136000</v>
      </c>
      <c r="M10" s="138"/>
      <c r="N10" s="138">
        <v>8750</v>
      </c>
      <c r="O10" s="138"/>
    </row>
    <row r="11" spans="2:16">
      <c r="B11" s="138" t="s">
        <v>181</v>
      </c>
      <c r="C11" s="138">
        <v>1</v>
      </c>
      <c r="D11" s="138" t="s">
        <v>179</v>
      </c>
      <c r="E11" s="138" t="s">
        <v>182</v>
      </c>
      <c r="F11" s="138">
        <v>98000</v>
      </c>
      <c r="G11" s="138"/>
      <c r="H11" s="138">
        <v>30000</v>
      </c>
      <c r="I11" s="138"/>
      <c r="J11" s="138">
        <v>8400</v>
      </c>
      <c r="K11" s="138"/>
      <c r="L11" s="138">
        <v>145000</v>
      </c>
      <c r="M11" s="138"/>
      <c r="N11" s="138">
        <v>45000</v>
      </c>
      <c r="O11" s="138"/>
    </row>
    <row r="12" spans="2:16">
      <c r="B12" t="s">
        <v>183</v>
      </c>
      <c r="C12">
        <v>1</v>
      </c>
      <c r="D12" t="s">
        <v>179</v>
      </c>
      <c r="E12" t="s">
        <v>184</v>
      </c>
      <c r="F12" s="137">
        <v>337500</v>
      </c>
      <c r="H12" s="137">
        <v>25000</v>
      </c>
      <c r="J12" s="137">
        <v>19250</v>
      </c>
      <c r="L12" s="137">
        <v>190000</v>
      </c>
      <c r="N12" s="137">
        <v>40000</v>
      </c>
    </row>
    <row r="13" spans="2:16">
      <c r="B13" t="s">
        <v>185</v>
      </c>
      <c r="F13" s="137">
        <v>1556189.6551724139</v>
      </c>
      <c r="H13" s="137">
        <v>225000</v>
      </c>
      <c r="J13" s="137">
        <v>5046900</v>
      </c>
      <c r="L13" s="137">
        <v>7171000</v>
      </c>
      <c r="N13" s="137">
        <v>243750</v>
      </c>
    </row>
    <row r="15" spans="2:16">
      <c r="B15" t="s">
        <v>186</v>
      </c>
    </row>
    <row r="16" spans="2:16">
      <c r="B16" t="s">
        <v>62</v>
      </c>
      <c r="C16" t="s">
        <v>63</v>
      </c>
      <c r="D16" t="s">
        <v>64</v>
      </c>
      <c r="E16" t="s">
        <v>65</v>
      </c>
      <c r="F16" s="137" t="s">
        <v>168</v>
      </c>
      <c r="H16" s="137" t="s">
        <v>168</v>
      </c>
      <c r="J16" s="137" t="s">
        <v>168</v>
      </c>
      <c r="L16" s="137" t="s">
        <v>168</v>
      </c>
      <c r="N16" s="137" t="s">
        <v>168</v>
      </c>
    </row>
    <row r="17" spans="2:14">
      <c r="B17" t="s">
        <v>187</v>
      </c>
      <c r="C17">
        <v>1</v>
      </c>
      <c r="D17" t="s">
        <v>188</v>
      </c>
      <c r="E17" t="s">
        <v>189</v>
      </c>
      <c r="F17" s="137">
        <v>127583.62068965519</v>
      </c>
      <c r="H17" s="137">
        <v>75000</v>
      </c>
      <c r="J17" s="137">
        <v>77000</v>
      </c>
      <c r="L17" s="137">
        <v>716000</v>
      </c>
      <c r="N17" s="137">
        <v>100000</v>
      </c>
    </row>
    <row r="18" spans="2:14">
      <c r="C18">
        <v>1</v>
      </c>
      <c r="D18" t="s">
        <v>188</v>
      </c>
      <c r="E18" t="s">
        <v>190</v>
      </c>
      <c r="F18" s="137">
        <v>162928.44827586209</v>
      </c>
      <c r="H18" s="137">
        <v>90000</v>
      </c>
      <c r="J18" s="137">
        <v>88000</v>
      </c>
      <c r="L18" s="137">
        <v>950000</v>
      </c>
      <c r="N18" s="137">
        <v>110000</v>
      </c>
    </row>
    <row r="19" spans="2:14">
      <c r="C19">
        <v>1</v>
      </c>
      <c r="D19" t="s">
        <v>188</v>
      </c>
      <c r="E19" t="s">
        <v>144</v>
      </c>
      <c r="F19" s="137">
        <v>198368.96551724139</v>
      </c>
      <c r="H19" s="137">
        <v>105000</v>
      </c>
      <c r="J19" s="137">
        <v>121000</v>
      </c>
      <c r="L19" s="137">
        <v>1576000</v>
      </c>
      <c r="N19" s="137">
        <v>120000</v>
      </c>
    </row>
    <row r="20" spans="2:14">
      <c r="C20">
        <v>1</v>
      </c>
      <c r="D20" t="s">
        <v>188</v>
      </c>
      <c r="E20" t="s">
        <v>191</v>
      </c>
      <c r="F20" s="137">
        <v>274135.3448275862</v>
      </c>
      <c r="H20" s="137">
        <v>135000</v>
      </c>
      <c r="J20" s="137">
        <v>187000</v>
      </c>
      <c r="L20" s="137">
        <v>1930000</v>
      </c>
      <c r="N20" s="137">
        <v>160000</v>
      </c>
    </row>
    <row r="21" spans="2:14">
      <c r="C21">
        <v>1</v>
      </c>
      <c r="D21" t="s">
        <v>188</v>
      </c>
      <c r="E21" t="s">
        <v>192</v>
      </c>
      <c r="F21" s="137">
        <v>433802</v>
      </c>
      <c r="H21" s="137">
        <v>290000</v>
      </c>
      <c r="J21" s="137">
        <v>407000</v>
      </c>
      <c r="L21" s="137">
        <v>3800000</v>
      </c>
      <c r="N21" s="137">
        <v>340000</v>
      </c>
    </row>
    <row r="22" spans="2:14">
      <c r="C22">
        <v>1</v>
      </c>
      <c r="D22" t="s">
        <v>188</v>
      </c>
      <c r="E22" t="s">
        <v>193</v>
      </c>
      <c r="F22" s="137">
        <v>1200000</v>
      </c>
      <c r="H22" s="137">
        <v>2400000</v>
      </c>
      <c r="J22" s="137">
        <v>3120000</v>
      </c>
      <c r="L22" s="137">
        <v>16680000</v>
      </c>
      <c r="N22" s="137">
        <v>3800000</v>
      </c>
    </row>
    <row r="23" spans="2:14">
      <c r="B23" t="s">
        <v>194</v>
      </c>
      <c r="C23">
        <v>1</v>
      </c>
      <c r="D23" t="s">
        <v>188</v>
      </c>
      <c r="E23" t="s">
        <v>195</v>
      </c>
      <c r="F23" s="137">
        <v>5966468.9655172415</v>
      </c>
      <c r="H23" s="137">
        <v>578000</v>
      </c>
      <c r="J23" s="137">
        <v>330000</v>
      </c>
      <c r="L23" s="137">
        <v>3800000</v>
      </c>
      <c r="N23" s="137">
        <v>390000</v>
      </c>
    </row>
    <row r="24" spans="2:14">
      <c r="C24">
        <v>1</v>
      </c>
      <c r="D24" t="s">
        <v>188</v>
      </c>
      <c r="E24" t="s">
        <v>146</v>
      </c>
      <c r="F24" s="137">
        <v>7465303.4482758623</v>
      </c>
      <c r="H24" s="137">
        <v>722500</v>
      </c>
      <c r="J24" s="137">
        <v>385000</v>
      </c>
      <c r="L24" s="137">
        <v>4160000</v>
      </c>
      <c r="N24" s="137">
        <v>520000</v>
      </c>
    </row>
    <row r="25" spans="2:14">
      <c r="C25">
        <v>1</v>
      </c>
      <c r="D25" t="s">
        <v>188</v>
      </c>
      <c r="E25" t="s">
        <v>196</v>
      </c>
      <c r="F25" s="137">
        <v>11197955.172413792</v>
      </c>
      <c r="H25" s="137">
        <v>1105000</v>
      </c>
      <c r="J25" s="137">
        <v>748000</v>
      </c>
      <c r="L25" s="137">
        <v>5700000</v>
      </c>
      <c r="N25" s="137">
        <v>780000</v>
      </c>
    </row>
    <row r="26" spans="2:14">
      <c r="C26">
        <v>1</v>
      </c>
      <c r="D26" t="s">
        <v>188</v>
      </c>
      <c r="E26" t="s">
        <v>197</v>
      </c>
      <c r="F26" s="137">
        <v>19036523.793103445</v>
      </c>
      <c r="H26" s="137">
        <v>2210000</v>
      </c>
      <c r="J26" s="137">
        <v>4290000</v>
      </c>
      <c r="L26" s="137">
        <v>4600000</v>
      </c>
      <c r="N26" s="137">
        <v>1600000</v>
      </c>
    </row>
    <row r="27" spans="2:14">
      <c r="C27">
        <v>1</v>
      </c>
      <c r="D27" t="s">
        <v>188</v>
      </c>
      <c r="E27" t="s">
        <v>198</v>
      </c>
      <c r="F27" s="137">
        <v>25388498.823529411</v>
      </c>
      <c r="H27" s="137">
        <v>3230000</v>
      </c>
      <c r="J27" s="137">
        <v>6270000</v>
      </c>
      <c r="L27" s="137">
        <v>8760000</v>
      </c>
      <c r="N27" s="137">
        <v>2600000</v>
      </c>
    </row>
    <row r="28" spans="2:14">
      <c r="C28">
        <v>1</v>
      </c>
      <c r="D28" t="s">
        <v>188</v>
      </c>
      <c r="E28" t="s">
        <v>199</v>
      </c>
      <c r="F28" s="137">
        <v>1733333.3333333333</v>
      </c>
      <c r="H28" s="137">
        <v>170000</v>
      </c>
      <c r="J28" s="137">
        <v>120000</v>
      </c>
      <c r="L28" s="137">
        <v>1670000</v>
      </c>
      <c r="N28" s="137">
        <v>130000</v>
      </c>
    </row>
    <row r="29" spans="2:14">
      <c r="C29">
        <v>1</v>
      </c>
      <c r="D29" t="s">
        <v>188</v>
      </c>
      <c r="E29" t="s">
        <v>200</v>
      </c>
      <c r="F29" s="137">
        <v>2600000</v>
      </c>
      <c r="H29" s="137">
        <v>127500</v>
      </c>
      <c r="J29" s="137">
        <v>120000</v>
      </c>
      <c r="L29" s="137">
        <v>1840000</v>
      </c>
      <c r="N29" s="137">
        <v>130000</v>
      </c>
    </row>
    <row r="30" spans="2:14">
      <c r="B30" t="s">
        <v>147</v>
      </c>
      <c r="C30">
        <v>1</v>
      </c>
      <c r="D30" t="s">
        <v>188</v>
      </c>
      <c r="E30" t="s">
        <v>148</v>
      </c>
      <c r="F30" s="137">
        <v>75000</v>
      </c>
      <c r="H30" s="137">
        <v>120000</v>
      </c>
      <c r="J30" s="137">
        <v>99000</v>
      </c>
      <c r="L30" s="137">
        <v>135000</v>
      </c>
      <c r="N30" s="137">
        <v>155000</v>
      </c>
    </row>
    <row r="31" spans="2:14">
      <c r="C31">
        <v>1</v>
      </c>
      <c r="D31" t="s">
        <v>188</v>
      </c>
      <c r="E31" t="s">
        <v>149</v>
      </c>
      <c r="F31" s="137">
        <v>70000</v>
      </c>
      <c r="H31" s="137">
        <v>90000</v>
      </c>
      <c r="J31" s="137">
        <v>77000</v>
      </c>
      <c r="L31" s="137">
        <v>135000</v>
      </c>
      <c r="N31" s="137">
        <v>105000</v>
      </c>
    </row>
    <row r="32" spans="2:14">
      <c r="C32">
        <v>1</v>
      </c>
      <c r="D32" t="s">
        <v>188</v>
      </c>
      <c r="E32" t="s">
        <v>150</v>
      </c>
      <c r="F32" s="137">
        <v>90000</v>
      </c>
      <c r="H32" s="137">
        <v>90000</v>
      </c>
      <c r="J32" s="137">
        <v>99000</v>
      </c>
      <c r="L32" s="137">
        <v>135000</v>
      </c>
      <c r="N32" s="137">
        <v>105000</v>
      </c>
    </row>
    <row r="33" spans="2:14">
      <c r="B33" t="s">
        <v>201</v>
      </c>
      <c r="C33">
        <v>1</v>
      </c>
      <c r="D33" t="s">
        <v>188</v>
      </c>
      <c r="E33" t="s">
        <v>202</v>
      </c>
      <c r="F33" s="137">
        <v>122500</v>
      </c>
      <c r="H33" s="137">
        <v>127500</v>
      </c>
      <c r="J33" s="137">
        <v>40000</v>
      </c>
      <c r="L33" s="137">
        <v>462000</v>
      </c>
      <c r="N33" s="137">
        <v>60000</v>
      </c>
    </row>
    <row r="34" spans="2:14">
      <c r="C34">
        <v>1</v>
      </c>
      <c r="D34" t="s">
        <v>188</v>
      </c>
      <c r="E34" t="s">
        <v>203</v>
      </c>
      <c r="F34" s="137">
        <v>245000</v>
      </c>
      <c r="H34" s="137">
        <v>187000</v>
      </c>
      <c r="J34" s="137">
        <v>120960</v>
      </c>
      <c r="L34" s="137">
        <v>660000</v>
      </c>
      <c r="N34" s="137">
        <v>130000</v>
      </c>
    </row>
    <row r="35" spans="2:14">
      <c r="C35">
        <v>1</v>
      </c>
      <c r="D35" t="s">
        <v>188</v>
      </c>
      <c r="E35" t="s">
        <v>204</v>
      </c>
      <c r="F35" s="137">
        <v>490000</v>
      </c>
      <c r="H35" s="137">
        <v>280500</v>
      </c>
      <c r="J35" s="137">
        <v>363000</v>
      </c>
      <c r="L35" s="137">
        <v>904000</v>
      </c>
      <c r="N35" s="137">
        <v>200000</v>
      </c>
    </row>
    <row r="36" spans="2:14">
      <c r="C36">
        <v>1</v>
      </c>
      <c r="D36" t="s">
        <v>188</v>
      </c>
      <c r="E36" t="s">
        <v>205</v>
      </c>
      <c r="F36" s="137">
        <v>980000</v>
      </c>
      <c r="H36" s="137">
        <v>382500</v>
      </c>
      <c r="J36" s="137">
        <v>483900</v>
      </c>
      <c r="L36" s="137">
        <v>1248000</v>
      </c>
      <c r="N36" s="137">
        <v>255000</v>
      </c>
    </row>
    <row r="37" spans="2:14">
      <c r="C37">
        <v>1</v>
      </c>
      <c r="D37" t="s">
        <v>188</v>
      </c>
      <c r="E37" t="s">
        <v>206</v>
      </c>
      <c r="F37" s="137">
        <v>1960000</v>
      </c>
      <c r="H37" s="137">
        <v>450500</v>
      </c>
      <c r="J37" s="137">
        <v>645200</v>
      </c>
      <c r="L37" s="137">
        <v>1410000</v>
      </c>
      <c r="N37" s="137">
        <v>340000</v>
      </c>
    </row>
    <row r="38" spans="2:14">
      <c r="C38">
        <v>1</v>
      </c>
      <c r="D38" t="s">
        <v>188</v>
      </c>
      <c r="E38" t="s">
        <v>207</v>
      </c>
      <c r="F38" s="137">
        <v>3430000</v>
      </c>
      <c r="H38" s="137">
        <v>552500</v>
      </c>
      <c r="J38" s="137">
        <v>812000</v>
      </c>
      <c r="L38" s="137">
        <v>1808000</v>
      </c>
      <c r="N38" s="137">
        <v>430000</v>
      </c>
    </row>
    <row r="39" spans="2:14">
      <c r="C39">
        <v>1</v>
      </c>
      <c r="D39" t="s">
        <v>188</v>
      </c>
      <c r="E39" t="s">
        <v>208</v>
      </c>
      <c r="F39" s="137">
        <v>5145000</v>
      </c>
      <c r="H39" s="137">
        <v>612000</v>
      </c>
      <c r="J39" s="137">
        <v>1010000</v>
      </c>
      <c r="L39" s="137">
        <v>2152000</v>
      </c>
      <c r="N39" s="137">
        <v>540000</v>
      </c>
    </row>
    <row r="40" spans="2:14">
      <c r="C40">
        <v>1</v>
      </c>
      <c r="D40" t="s">
        <v>188</v>
      </c>
      <c r="E40" t="s">
        <v>209</v>
      </c>
      <c r="F40" s="137">
        <v>1547702.5862068967</v>
      </c>
      <c r="H40" s="137">
        <v>680000</v>
      </c>
      <c r="J40" s="137">
        <v>1209600</v>
      </c>
      <c r="L40" s="137">
        <v>2650000</v>
      </c>
      <c r="N40" s="137">
        <v>640000</v>
      </c>
    </row>
    <row r="41" spans="2:14">
      <c r="C41">
        <v>1</v>
      </c>
      <c r="D41" t="s">
        <v>188</v>
      </c>
      <c r="E41" t="s">
        <v>152</v>
      </c>
      <c r="F41" s="137">
        <v>1856128.4482758623</v>
      </c>
      <c r="H41" s="137">
        <v>816000</v>
      </c>
      <c r="J41" s="137">
        <v>1600000</v>
      </c>
      <c r="L41" s="137">
        <v>3540000</v>
      </c>
      <c r="N41" s="137">
        <v>850000</v>
      </c>
    </row>
    <row r="42" spans="2:14">
      <c r="B42" t="s">
        <v>210</v>
      </c>
      <c r="C42">
        <v>1</v>
      </c>
      <c r="D42" t="s">
        <v>123</v>
      </c>
      <c r="E42" t="s">
        <v>211</v>
      </c>
      <c r="F42" s="137">
        <v>250000</v>
      </c>
      <c r="H42" s="137">
        <v>100000</v>
      </c>
      <c r="J42" s="137">
        <v>167000</v>
      </c>
      <c r="L42" s="137">
        <v>630000</v>
      </c>
      <c r="N42" s="137">
        <v>350000</v>
      </c>
    </row>
    <row r="43" spans="2:14">
      <c r="B43" t="s">
        <v>153</v>
      </c>
      <c r="C43">
        <v>1</v>
      </c>
      <c r="D43" t="s">
        <v>188</v>
      </c>
      <c r="E43" t="s">
        <v>212</v>
      </c>
      <c r="F43" s="137">
        <v>7126436.7816091962</v>
      </c>
      <c r="H43" s="137">
        <v>1220000</v>
      </c>
      <c r="J43" s="137">
        <v>1155000</v>
      </c>
      <c r="L43" s="137">
        <v>2830000</v>
      </c>
      <c r="N43" s="137">
        <v>3800000</v>
      </c>
    </row>
    <row r="44" spans="2:14">
      <c r="C44">
        <v>1</v>
      </c>
      <c r="D44" t="s">
        <v>188</v>
      </c>
      <c r="E44" t="s">
        <v>213</v>
      </c>
      <c r="F44" s="137">
        <v>10689655.172413794</v>
      </c>
      <c r="H44" s="137">
        <v>2680000</v>
      </c>
      <c r="J44" s="137">
        <v>4620000</v>
      </c>
      <c r="L44" s="137">
        <v>3630000</v>
      </c>
      <c r="N44" s="137">
        <v>5800000</v>
      </c>
    </row>
    <row r="45" spans="2:14">
      <c r="C45">
        <v>1</v>
      </c>
      <c r="D45" t="s">
        <v>188</v>
      </c>
      <c r="E45" t="s">
        <v>154</v>
      </c>
      <c r="F45" s="137">
        <v>16034482.758620691</v>
      </c>
      <c r="H45" s="137">
        <v>4980000</v>
      </c>
      <c r="J45" s="137">
        <v>9240000</v>
      </c>
      <c r="L45" s="137">
        <v>3900000</v>
      </c>
      <c r="N45" s="137">
        <v>8500000</v>
      </c>
    </row>
    <row r="46" spans="2:14">
      <c r="B46" t="s">
        <v>214</v>
      </c>
      <c r="C46">
        <v>1</v>
      </c>
      <c r="D46" t="s">
        <v>188</v>
      </c>
      <c r="E46" t="s">
        <v>215</v>
      </c>
      <c r="F46" s="137">
        <v>3563218.3908045981</v>
      </c>
      <c r="H46" s="137">
        <v>1640000</v>
      </c>
      <c r="J46" s="137">
        <v>1125300</v>
      </c>
      <c r="L46" s="137">
        <v>5400000</v>
      </c>
      <c r="N46" s="137">
        <v>4900000</v>
      </c>
    </row>
    <row r="47" spans="2:14">
      <c r="C47">
        <v>1</v>
      </c>
      <c r="D47" t="s">
        <v>188</v>
      </c>
      <c r="E47" t="s">
        <v>213</v>
      </c>
      <c r="F47" s="137">
        <v>5344827.5862068972</v>
      </c>
      <c r="H47" s="137">
        <v>4360000</v>
      </c>
      <c r="J47" s="137">
        <v>4501200</v>
      </c>
      <c r="L47" s="137">
        <v>7300000</v>
      </c>
      <c r="N47" s="137">
        <v>7150000</v>
      </c>
    </row>
    <row r="48" spans="2:14">
      <c r="C48">
        <v>1</v>
      </c>
      <c r="D48" t="s">
        <v>188</v>
      </c>
      <c r="E48" t="s">
        <v>154</v>
      </c>
      <c r="F48" s="137">
        <v>8017241.3793103453</v>
      </c>
      <c r="H48" s="137">
        <v>7920000</v>
      </c>
      <c r="J48" s="137">
        <v>9002400</v>
      </c>
      <c r="L48" s="137">
        <v>14900000</v>
      </c>
      <c r="N48" s="137">
        <v>8000000</v>
      </c>
    </row>
    <row r="49" spans="2:14">
      <c r="B49" t="s">
        <v>216</v>
      </c>
      <c r="C49">
        <v>1</v>
      </c>
      <c r="D49" t="s">
        <v>188</v>
      </c>
      <c r="E49" t="s">
        <v>217</v>
      </c>
      <c r="F49" s="137">
        <v>137500</v>
      </c>
      <c r="H49" s="137">
        <v>200000</v>
      </c>
      <c r="J49" s="137">
        <v>248000</v>
      </c>
      <c r="L49" s="137">
        <v>540000</v>
      </c>
      <c r="N49" s="137">
        <v>220000</v>
      </c>
    </row>
    <row r="50" spans="2:14">
      <c r="C50">
        <v>1</v>
      </c>
      <c r="D50" t="s">
        <v>188</v>
      </c>
      <c r="E50" t="s">
        <v>218</v>
      </c>
      <c r="F50" s="137">
        <v>250000</v>
      </c>
      <c r="H50" s="137">
        <v>320000</v>
      </c>
      <c r="J50" s="137">
        <v>369000</v>
      </c>
      <c r="L50" s="137">
        <v>630000</v>
      </c>
      <c r="N50" s="137">
        <v>250000</v>
      </c>
    </row>
    <row r="51" spans="2:14">
      <c r="C51">
        <v>1</v>
      </c>
      <c r="D51" t="s">
        <v>188</v>
      </c>
      <c r="E51" t="s">
        <v>219</v>
      </c>
      <c r="F51" s="137">
        <v>337500</v>
      </c>
      <c r="H51" s="137">
        <v>350000</v>
      </c>
      <c r="J51" s="137">
        <v>457000</v>
      </c>
      <c r="L51" s="137">
        <v>1440000</v>
      </c>
      <c r="N51" s="137">
        <v>280000</v>
      </c>
    </row>
    <row r="52" spans="2:14">
      <c r="B52" s="141" t="s">
        <v>122</v>
      </c>
      <c r="C52" s="141">
        <v>1</v>
      </c>
      <c r="D52" s="141" t="s">
        <v>123</v>
      </c>
      <c r="E52" s="141" t="s">
        <v>124</v>
      </c>
      <c r="F52" s="138">
        <v>150000</v>
      </c>
      <c r="G52" s="138"/>
      <c r="H52" s="138">
        <v>80000</v>
      </c>
      <c r="I52" s="138"/>
      <c r="J52" s="138">
        <v>85000</v>
      </c>
      <c r="K52" s="138"/>
      <c r="L52" s="138">
        <v>216000</v>
      </c>
      <c r="N52" s="137">
        <v>110000</v>
      </c>
    </row>
    <row r="53" spans="2:14">
      <c r="B53" s="141"/>
      <c r="C53" s="141">
        <v>1</v>
      </c>
      <c r="D53" s="141" t="s">
        <v>123</v>
      </c>
      <c r="E53" s="141" t="s">
        <v>125</v>
      </c>
      <c r="F53" s="138">
        <v>150000</v>
      </c>
      <c r="G53" s="138"/>
      <c r="H53" s="138">
        <v>100000</v>
      </c>
      <c r="I53" s="138"/>
      <c r="J53" s="138">
        <v>71500</v>
      </c>
      <c r="K53" s="138"/>
      <c r="L53" s="138">
        <v>324000</v>
      </c>
      <c r="N53" s="137">
        <v>120000</v>
      </c>
    </row>
    <row r="54" spans="2:14">
      <c r="B54" s="141"/>
      <c r="C54" s="141">
        <v>1</v>
      </c>
      <c r="D54" s="141" t="s">
        <v>123</v>
      </c>
      <c r="E54" s="141" t="s">
        <v>126</v>
      </c>
      <c r="F54" s="138">
        <v>250000</v>
      </c>
      <c r="G54" s="138"/>
      <c r="H54" s="138">
        <v>165000</v>
      </c>
      <c r="I54" s="138"/>
      <c r="J54" s="138">
        <v>155000</v>
      </c>
      <c r="K54" s="138"/>
      <c r="L54" s="138">
        <v>740000</v>
      </c>
      <c r="N54" s="137">
        <v>110000</v>
      </c>
    </row>
    <row r="55" spans="2:14">
      <c r="B55" s="141"/>
      <c r="C55" s="141">
        <v>1</v>
      </c>
      <c r="D55" s="141" t="s">
        <v>123</v>
      </c>
      <c r="E55" s="141" t="s">
        <v>127</v>
      </c>
      <c r="F55" s="138">
        <v>175000</v>
      </c>
      <c r="G55" s="138"/>
      <c r="H55" s="138">
        <v>290000</v>
      </c>
      <c r="I55" s="138"/>
      <c r="J55" s="138">
        <v>180000</v>
      </c>
      <c r="K55" s="138"/>
      <c r="L55" s="138">
        <v>650000</v>
      </c>
      <c r="N55" s="137">
        <v>150000</v>
      </c>
    </row>
    <row r="56" spans="2:14">
      <c r="B56" s="141" t="s">
        <v>128</v>
      </c>
      <c r="C56" s="141">
        <v>1</v>
      </c>
      <c r="D56" s="141" t="s">
        <v>220</v>
      </c>
      <c r="E56" s="141" t="s">
        <v>221</v>
      </c>
      <c r="F56" s="138">
        <v>1000000</v>
      </c>
      <c r="G56" s="138"/>
      <c r="H56" s="138">
        <v>160000</v>
      </c>
      <c r="I56" s="138"/>
      <c r="J56" s="138">
        <v>231000</v>
      </c>
      <c r="K56" s="138"/>
      <c r="L56" s="138">
        <v>540000</v>
      </c>
      <c r="N56" s="137">
        <v>120000</v>
      </c>
    </row>
    <row r="57" spans="2:14">
      <c r="B57" s="141"/>
      <c r="C57" s="141">
        <v>1</v>
      </c>
      <c r="D57" s="141" t="s">
        <v>220</v>
      </c>
      <c r="E57" s="141" t="s">
        <v>129</v>
      </c>
      <c r="F57" s="138">
        <v>1000000</v>
      </c>
      <c r="G57" s="138"/>
      <c r="H57" s="138">
        <v>320000</v>
      </c>
      <c r="I57" s="138"/>
      <c r="J57" s="138">
        <v>286000</v>
      </c>
      <c r="K57" s="138"/>
      <c r="L57" s="138">
        <v>1400000</v>
      </c>
      <c r="N57" s="137">
        <v>260000</v>
      </c>
    </row>
    <row r="58" spans="2:14">
      <c r="B58" s="141"/>
      <c r="C58" s="141">
        <v>1</v>
      </c>
      <c r="D58" s="141" t="s">
        <v>220</v>
      </c>
      <c r="E58" s="141" t="s">
        <v>222</v>
      </c>
      <c r="F58" s="138">
        <v>2400000</v>
      </c>
      <c r="G58" s="138"/>
      <c r="H58" s="138">
        <v>450000</v>
      </c>
      <c r="I58" s="138"/>
      <c r="J58" s="138">
        <v>814000</v>
      </c>
      <c r="K58" s="138"/>
      <c r="L58" s="138">
        <v>2584000</v>
      </c>
      <c r="N58" s="137">
        <v>650000</v>
      </c>
    </row>
    <row r="59" spans="2:14">
      <c r="B59" s="141" t="s">
        <v>223</v>
      </c>
      <c r="C59" s="141">
        <v>1</v>
      </c>
      <c r="D59" s="141" t="s">
        <v>188</v>
      </c>
      <c r="E59" s="141" t="s">
        <v>224</v>
      </c>
      <c r="F59" s="138">
        <v>1200000</v>
      </c>
      <c r="G59" s="138"/>
      <c r="H59" s="138">
        <v>3100000</v>
      </c>
      <c r="I59" s="138"/>
      <c r="J59" s="138">
        <v>3100000</v>
      </c>
      <c r="K59" s="138"/>
      <c r="L59" s="138">
        <v>9200000</v>
      </c>
      <c r="N59" s="137">
        <v>2860000</v>
      </c>
    </row>
    <row r="60" spans="2:14">
      <c r="B60" t="s">
        <v>140</v>
      </c>
      <c r="C60">
        <v>1</v>
      </c>
      <c r="D60" t="s">
        <v>141</v>
      </c>
      <c r="E60" t="s">
        <v>225</v>
      </c>
      <c r="F60" s="137">
        <v>570000</v>
      </c>
      <c r="H60" s="137">
        <v>570000</v>
      </c>
      <c r="J60" s="137">
        <v>440000</v>
      </c>
      <c r="L60" s="137">
        <v>2869000</v>
      </c>
      <c r="N60" s="137">
        <v>3100000</v>
      </c>
    </row>
    <row r="61" spans="2:14">
      <c r="C61">
        <v>1</v>
      </c>
      <c r="D61" t="s">
        <v>141</v>
      </c>
      <c r="E61" t="s">
        <v>226</v>
      </c>
      <c r="F61" s="137">
        <v>581400</v>
      </c>
      <c r="H61" s="137">
        <v>570000</v>
      </c>
      <c r="J61" s="137">
        <v>605000</v>
      </c>
      <c r="L61" s="137">
        <v>3069000</v>
      </c>
      <c r="N61" s="137">
        <v>3200000</v>
      </c>
    </row>
    <row r="62" spans="2:14">
      <c r="C62">
        <v>1</v>
      </c>
      <c r="D62" t="s">
        <v>141</v>
      </c>
      <c r="E62" t="s">
        <v>227</v>
      </c>
      <c r="F62" s="137">
        <v>593028</v>
      </c>
      <c r="H62" s="137">
        <v>570000</v>
      </c>
      <c r="J62" s="137">
        <v>770000</v>
      </c>
      <c r="L62" s="137">
        <v>3559000</v>
      </c>
      <c r="N62" s="137">
        <v>3300000</v>
      </c>
    </row>
    <row r="63" spans="2:14">
      <c r="C63">
        <v>1</v>
      </c>
      <c r="D63" t="s">
        <v>141</v>
      </c>
      <c r="E63" t="s">
        <v>228</v>
      </c>
      <c r="F63" s="137">
        <v>604888.56000000006</v>
      </c>
      <c r="H63" s="137">
        <v>840000</v>
      </c>
      <c r="J63" s="137">
        <v>935000</v>
      </c>
      <c r="L63" s="137">
        <v>3959000</v>
      </c>
      <c r="N63" s="137">
        <v>3400000</v>
      </c>
    </row>
    <row r="64" spans="2:14">
      <c r="C64">
        <v>1</v>
      </c>
      <c r="D64" t="s">
        <v>141</v>
      </c>
      <c r="E64" t="s">
        <v>229</v>
      </c>
      <c r="F64" s="137">
        <v>616986.33120000002</v>
      </c>
      <c r="H64" s="137">
        <v>840000</v>
      </c>
      <c r="J64" s="137">
        <v>1100000</v>
      </c>
      <c r="L64" s="137">
        <v>4549000</v>
      </c>
      <c r="N64" s="137">
        <v>3500000</v>
      </c>
    </row>
    <row r="65" spans="2:14">
      <c r="B65" t="s">
        <v>155</v>
      </c>
      <c r="C65">
        <v>1</v>
      </c>
      <c r="D65" t="s">
        <v>188</v>
      </c>
      <c r="E65" t="s">
        <v>230</v>
      </c>
      <c r="F65" s="137">
        <v>350000</v>
      </c>
      <c r="H65" s="137">
        <v>255000</v>
      </c>
      <c r="J65" s="137">
        <v>121000</v>
      </c>
      <c r="L65" s="137">
        <v>1800000</v>
      </c>
      <c r="N65" s="137">
        <v>120000</v>
      </c>
    </row>
    <row r="66" spans="2:14">
      <c r="C66">
        <v>1</v>
      </c>
      <c r="D66" t="s">
        <v>188</v>
      </c>
      <c r="E66" t="s">
        <v>231</v>
      </c>
      <c r="F66" s="137">
        <v>1200000</v>
      </c>
      <c r="H66" s="137">
        <v>680000</v>
      </c>
      <c r="J66" s="137">
        <v>924000</v>
      </c>
      <c r="L66" s="137">
        <v>2700000</v>
      </c>
      <c r="N66" s="137">
        <v>390000</v>
      </c>
    </row>
    <row r="67" spans="2:14">
      <c r="C67">
        <v>1</v>
      </c>
      <c r="D67" t="s">
        <v>188</v>
      </c>
      <c r="E67" t="s">
        <v>156</v>
      </c>
      <c r="F67" s="137">
        <v>1800000</v>
      </c>
      <c r="H67" s="137">
        <v>1020000</v>
      </c>
      <c r="J67" s="137">
        <v>1320000</v>
      </c>
      <c r="L67" s="137">
        <v>3240000</v>
      </c>
      <c r="N67" s="137">
        <v>450000</v>
      </c>
    </row>
    <row r="68" spans="2:14">
      <c r="C68">
        <v>1</v>
      </c>
      <c r="D68" t="s">
        <v>188</v>
      </c>
      <c r="E68" t="s">
        <v>232</v>
      </c>
      <c r="F68" s="137">
        <v>2700000</v>
      </c>
      <c r="H68" s="137">
        <v>1105000</v>
      </c>
      <c r="J68" s="137">
        <v>1507000</v>
      </c>
      <c r="L68" s="137">
        <v>3960000</v>
      </c>
      <c r="N68" s="137">
        <v>500000</v>
      </c>
    </row>
    <row r="69" spans="2:14">
      <c r="C69">
        <v>1</v>
      </c>
      <c r="D69" t="s">
        <v>188</v>
      </c>
      <c r="E69" t="s">
        <v>233</v>
      </c>
      <c r="F69" s="137">
        <v>525000</v>
      </c>
      <c r="H69" s="137">
        <v>510000</v>
      </c>
      <c r="J69" s="137">
        <v>418000</v>
      </c>
      <c r="L69" s="137">
        <v>2160000</v>
      </c>
      <c r="N69" s="137">
        <v>370000</v>
      </c>
    </row>
    <row r="70" spans="2:14">
      <c r="C70">
        <v>1</v>
      </c>
      <c r="D70" t="s">
        <v>188</v>
      </c>
      <c r="E70" t="s">
        <v>234</v>
      </c>
      <c r="F70" s="137">
        <v>4050000</v>
      </c>
      <c r="H70" s="137">
        <v>1445000</v>
      </c>
      <c r="J70" s="137">
        <v>1980000</v>
      </c>
      <c r="L70" s="137">
        <v>4680000</v>
      </c>
      <c r="N70" s="137">
        <v>650000</v>
      </c>
    </row>
    <row r="71" spans="2:14">
      <c r="B71" t="s">
        <v>235</v>
      </c>
      <c r="C71">
        <v>1</v>
      </c>
      <c r="D71" t="s">
        <v>188</v>
      </c>
      <c r="E71" t="s">
        <v>236</v>
      </c>
      <c r="F71" s="137">
        <v>1104000</v>
      </c>
      <c r="H71" s="137">
        <v>1700000</v>
      </c>
      <c r="J71" s="137">
        <v>1850000</v>
      </c>
      <c r="L71" s="137">
        <v>1540000</v>
      </c>
      <c r="N71" s="137">
        <v>500000</v>
      </c>
    </row>
    <row r="72" spans="2:14">
      <c r="C72">
        <v>1</v>
      </c>
      <c r="D72" t="s">
        <v>188</v>
      </c>
      <c r="E72" t="s">
        <v>237</v>
      </c>
      <c r="F72" s="137">
        <v>1656000</v>
      </c>
      <c r="H72" s="137">
        <v>1870000</v>
      </c>
      <c r="J72" s="137">
        <v>2530000</v>
      </c>
      <c r="L72" s="137">
        <v>1576000</v>
      </c>
      <c r="N72" s="137">
        <v>600000</v>
      </c>
    </row>
    <row r="73" spans="2:14">
      <c r="C73">
        <v>2</v>
      </c>
      <c r="D73" t="s">
        <v>238</v>
      </c>
      <c r="E73" t="s">
        <v>239</v>
      </c>
      <c r="F73" s="137">
        <v>4416000</v>
      </c>
      <c r="H73" s="137">
        <v>4760000</v>
      </c>
      <c r="J73" s="137">
        <v>3245000</v>
      </c>
      <c r="L73" s="137">
        <v>1630000</v>
      </c>
      <c r="N73" s="137">
        <v>800000</v>
      </c>
    </row>
    <row r="74" spans="2:14">
      <c r="C74">
        <v>1</v>
      </c>
      <c r="D74" t="s">
        <v>188</v>
      </c>
      <c r="E74" t="s">
        <v>240</v>
      </c>
      <c r="F74" s="137">
        <v>4968000</v>
      </c>
      <c r="H74" s="137">
        <v>3485000</v>
      </c>
      <c r="J74" s="137">
        <v>4389000</v>
      </c>
      <c r="L74" s="137">
        <v>1756000</v>
      </c>
      <c r="N74" s="137">
        <v>1700000</v>
      </c>
    </row>
    <row r="75" spans="2:14">
      <c r="B75" t="s">
        <v>241</v>
      </c>
      <c r="C75">
        <v>1</v>
      </c>
      <c r="D75" t="s">
        <v>123</v>
      </c>
      <c r="E75" t="s">
        <v>242</v>
      </c>
      <c r="F75" s="137">
        <v>1400</v>
      </c>
      <c r="H75" s="137">
        <v>700</v>
      </c>
      <c r="J75" s="137">
        <v>1045</v>
      </c>
      <c r="L75" s="137">
        <v>4700</v>
      </c>
      <c r="N75" s="137">
        <v>1100</v>
      </c>
    </row>
    <row r="76" spans="2:14">
      <c r="C76">
        <v>1</v>
      </c>
      <c r="D76" t="s">
        <v>123</v>
      </c>
      <c r="E76" t="s">
        <v>243</v>
      </c>
      <c r="F76" s="137">
        <v>9000</v>
      </c>
      <c r="H76" s="137">
        <v>30000</v>
      </c>
      <c r="J76" s="137">
        <v>28600</v>
      </c>
      <c r="L76" s="137">
        <v>36000</v>
      </c>
      <c r="N76" s="137">
        <v>60000</v>
      </c>
    </row>
    <row r="77" spans="2:14">
      <c r="C77">
        <v>1</v>
      </c>
      <c r="D77" t="s">
        <v>123</v>
      </c>
      <c r="E77" t="s">
        <v>244</v>
      </c>
      <c r="F77" s="137">
        <v>10000</v>
      </c>
      <c r="H77" s="137">
        <v>2500</v>
      </c>
      <c r="J77" s="137">
        <v>71500</v>
      </c>
      <c r="L77" s="137">
        <v>36000</v>
      </c>
      <c r="N77" s="137">
        <v>3500</v>
      </c>
    </row>
    <row r="78" spans="2:14">
      <c r="C78">
        <v>1</v>
      </c>
      <c r="D78" t="s">
        <v>123</v>
      </c>
      <c r="E78" t="s">
        <v>245</v>
      </c>
      <c r="F78" s="137">
        <v>75000</v>
      </c>
      <c r="H78" s="137">
        <v>200000</v>
      </c>
      <c r="J78" s="137">
        <v>97900</v>
      </c>
      <c r="L78" s="137">
        <v>900000</v>
      </c>
      <c r="N78" s="137">
        <v>150000</v>
      </c>
    </row>
    <row r="79" spans="2:14">
      <c r="B79" t="s">
        <v>246</v>
      </c>
      <c r="C79">
        <v>1</v>
      </c>
      <c r="D79" t="s">
        <v>123</v>
      </c>
      <c r="E79" t="s">
        <v>247</v>
      </c>
      <c r="F79" s="137">
        <v>20000</v>
      </c>
      <c r="H79" s="137">
        <v>4000</v>
      </c>
      <c r="J79" s="137">
        <v>12000</v>
      </c>
      <c r="L79" s="137">
        <v>45000</v>
      </c>
      <c r="N79" s="137">
        <v>10000</v>
      </c>
    </row>
    <row r="80" spans="2:14">
      <c r="C80">
        <v>1</v>
      </c>
      <c r="D80" t="s">
        <v>123</v>
      </c>
      <c r="E80" t="s">
        <v>248</v>
      </c>
      <c r="F80" s="137">
        <v>17000</v>
      </c>
      <c r="H80" s="137">
        <v>3000</v>
      </c>
      <c r="J80" s="137">
        <v>10450</v>
      </c>
      <c r="L80" s="137">
        <v>45000</v>
      </c>
      <c r="N80" s="137">
        <v>9000</v>
      </c>
    </row>
    <row r="81" spans="2:14">
      <c r="C81">
        <v>1</v>
      </c>
      <c r="D81" t="s">
        <v>123</v>
      </c>
      <c r="E81" t="s">
        <v>249</v>
      </c>
      <c r="F81" s="137">
        <v>18000</v>
      </c>
      <c r="H81" s="137">
        <v>7000</v>
      </c>
      <c r="J81" s="137">
        <v>12000</v>
      </c>
      <c r="L81" s="137">
        <v>45000</v>
      </c>
      <c r="N81" s="137">
        <v>9000</v>
      </c>
    </row>
    <row r="82" spans="2:14">
      <c r="B82" t="s">
        <v>250</v>
      </c>
      <c r="C82">
        <v>1</v>
      </c>
      <c r="D82" t="s">
        <v>123</v>
      </c>
      <c r="E82" t="s">
        <v>251</v>
      </c>
      <c r="F82" s="137">
        <v>16000</v>
      </c>
      <c r="H82" s="137">
        <v>4000</v>
      </c>
      <c r="J82" s="137">
        <v>9350</v>
      </c>
      <c r="L82" s="137">
        <v>12600</v>
      </c>
      <c r="N82" s="137">
        <v>17000</v>
      </c>
    </row>
    <row r="83" spans="2:14">
      <c r="C83">
        <v>1</v>
      </c>
      <c r="D83" t="s">
        <v>123</v>
      </c>
      <c r="E83" t="s">
        <v>252</v>
      </c>
      <c r="F83" s="137">
        <v>17000</v>
      </c>
      <c r="H83" s="137">
        <v>7000</v>
      </c>
      <c r="J83" s="137">
        <v>9020</v>
      </c>
      <c r="L83" s="137">
        <v>12600</v>
      </c>
      <c r="N83" s="137">
        <v>11000</v>
      </c>
    </row>
    <row r="84" spans="2:14">
      <c r="C84">
        <v>1</v>
      </c>
      <c r="D84" t="s">
        <v>123</v>
      </c>
      <c r="E84" t="s">
        <v>253</v>
      </c>
      <c r="F84" s="137">
        <v>15000</v>
      </c>
      <c r="H84" s="137">
        <v>4000</v>
      </c>
      <c r="J84" s="137">
        <v>9350</v>
      </c>
      <c r="L84" s="137">
        <v>19000</v>
      </c>
      <c r="N84" s="137">
        <v>8000</v>
      </c>
    </row>
    <row r="85" spans="2:14">
      <c r="B85" t="s">
        <v>254</v>
      </c>
      <c r="C85">
        <v>1</v>
      </c>
      <c r="D85" t="s">
        <v>123</v>
      </c>
      <c r="E85" t="s">
        <v>255</v>
      </c>
      <c r="F85" s="137">
        <v>18000</v>
      </c>
      <c r="H85" s="137">
        <v>67500</v>
      </c>
      <c r="J85" s="137">
        <v>655000</v>
      </c>
      <c r="L85" s="137">
        <v>63000</v>
      </c>
      <c r="N85" s="137">
        <v>400000</v>
      </c>
    </row>
    <row r="86" spans="2:14">
      <c r="B86" t="s">
        <v>256</v>
      </c>
      <c r="C86">
        <v>1</v>
      </c>
      <c r="D86" t="s">
        <v>123</v>
      </c>
      <c r="E86" t="s">
        <v>257</v>
      </c>
      <c r="F86" s="137">
        <v>525000</v>
      </c>
      <c r="H86" s="137">
        <v>75000</v>
      </c>
      <c r="J86" s="137">
        <v>250000</v>
      </c>
      <c r="L86" s="137">
        <v>1800000</v>
      </c>
      <c r="N86" s="137">
        <v>100000</v>
      </c>
    </row>
    <row r="87" spans="2:14">
      <c r="C87">
        <v>1</v>
      </c>
      <c r="D87" t="s">
        <v>123</v>
      </c>
      <c r="E87" t="s">
        <v>258</v>
      </c>
      <c r="F87" s="137">
        <v>325000</v>
      </c>
      <c r="H87" s="137">
        <v>75000</v>
      </c>
      <c r="J87" s="137">
        <v>183000</v>
      </c>
      <c r="L87" s="137">
        <v>1530000</v>
      </c>
      <c r="N87" s="137">
        <v>80000</v>
      </c>
    </row>
    <row r="88" spans="2:14">
      <c r="B88" t="s">
        <v>259</v>
      </c>
      <c r="C88">
        <v>1</v>
      </c>
      <c r="D88" t="s">
        <v>260</v>
      </c>
      <c r="E88" t="s">
        <v>261</v>
      </c>
      <c r="F88" s="137">
        <v>300000</v>
      </c>
      <c r="H88" s="137">
        <v>130000</v>
      </c>
      <c r="J88" s="137">
        <v>132000</v>
      </c>
      <c r="L88" s="137">
        <v>616000</v>
      </c>
      <c r="N88" s="137">
        <v>180000</v>
      </c>
    </row>
    <row r="89" spans="2:14">
      <c r="C89">
        <v>1</v>
      </c>
      <c r="D89" t="s">
        <v>262</v>
      </c>
      <c r="E89" t="s">
        <v>263</v>
      </c>
      <c r="F89" s="137">
        <v>300000</v>
      </c>
      <c r="H89" s="137">
        <v>130000</v>
      </c>
      <c r="J89" s="137">
        <v>132000</v>
      </c>
      <c r="L89" s="137">
        <v>824000</v>
      </c>
      <c r="N89" s="137">
        <v>210000</v>
      </c>
    </row>
    <row r="90" spans="2:14">
      <c r="C90">
        <v>1</v>
      </c>
      <c r="D90" t="s">
        <v>262</v>
      </c>
      <c r="E90" t="s">
        <v>264</v>
      </c>
      <c r="F90" s="137">
        <v>300000</v>
      </c>
      <c r="H90" s="137">
        <v>150000</v>
      </c>
      <c r="J90" s="137">
        <v>198000</v>
      </c>
      <c r="L90" s="137">
        <v>1160000</v>
      </c>
      <c r="N90" s="137">
        <v>210000</v>
      </c>
    </row>
    <row r="91" spans="2:14">
      <c r="B91" t="s">
        <v>265</v>
      </c>
      <c r="C91">
        <v>1</v>
      </c>
      <c r="D91" t="s">
        <v>266</v>
      </c>
      <c r="E91" t="s">
        <v>267</v>
      </c>
      <c r="F91" s="137">
        <v>200000</v>
      </c>
      <c r="H91" s="137">
        <v>250000</v>
      </c>
      <c r="J91" s="137">
        <v>1150000</v>
      </c>
      <c r="L91" s="137">
        <v>6100000</v>
      </c>
      <c r="N91" s="137">
        <v>1500000</v>
      </c>
    </row>
    <row r="92" spans="2:14">
      <c r="B92" t="s">
        <v>268</v>
      </c>
      <c r="C92">
        <v>1</v>
      </c>
      <c r="D92" t="s">
        <v>269</v>
      </c>
      <c r="E92" t="s">
        <v>270</v>
      </c>
      <c r="F92" s="137">
        <v>3400000</v>
      </c>
      <c r="H92" s="137">
        <v>1800000</v>
      </c>
      <c r="J92" s="137">
        <v>2000000</v>
      </c>
      <c r="L92" s="137">
        <v>6600000</v>
      </c>
      <c r="N92" s="137">
        <v>4500000</v>
      </c>
    </row>
    <row r="93" spans="2:14">
      <c r="B93" s="133" t="s">
        <v>68</v>
      </c>
      <c r="C93" s="133">
        <v>1</v>
      </c>
      <c r="D93" s="133" t="s">
        <v>96</v>
      </c>
      <c r="E93" s="133" t="s">
        <v>271</v>
      </c>
      <c r="F93" s="138">
        <v>913000.00000000012</v>
      </c>
      <c r="G93" s="138"/>
      <c r="H93" s="138">
        <v>210000</v>
      </c>
      <c r="I93" s="138"/>
      <c r="J93" s="138">
        <v>495000</v>
      </c>
      <c r="K93" s="138"/>
      <c r="L93" s="138">
        <v>1548000</v>
      </c>
      <c r="M93" s="138"/>
      <c r="N93" s="138">
        <v>630000</v>
      </c>
    </row>
    <row r="94" spans="2:14">
      <c r="B94" s="133"/>
      <c r="C94" s="133">
        <v>1</v>
      </c>
      <c r="D94" s="133" t="s">
        <v>96</v>
      </c>
      <c r="E94" s="133" t="s">
        <v>272</v>
      </c>
      <c r="F94" s="138">
        <v>510000</v>
      </c>
      <c r="G94" s="138"/>
      <c r="H94" s="138">
        <v>100000</v>
      </c>
      <c r="I94" s="138"/>
      <c r="J94" s="138">
        <v>462000</v>
      </c>
      <c r="K94" s="138"/>
      <c r="L94" s="138">
        <v>974000</v>
      </c>
      <c r="M94" s="138"/>
      <c r="N94" s="138">
        <v>430000</v>
      </c>
    </row>
    <row r="95" spans="2:14">
      <c r="B95" s="133"/>
      <c r="C95" s="133">
        <v>1</v>
      </c>
      <c r="D95" s="133" t="s">
        <v>96</v>
      </c>
      <c r="E95" s="133" t="s">
        <v>273</v>
      </c>
      <c r="F95" s="138">
        <v>360000</v>
      </c>
      <c r="G95" s="138"/>
      <c r="H95" s="138">
        <v>42000</v>
      </c>
      <c r="I95" s="138"/>
      <c r="J95" s="138">
        <v>385000</v>
      </c>
      <c r="K95" s="138"/>
      <c r="L95" s="138">
        <v>650000</v>
      </c>
      <c r="M95" s="138"/>
      <c r="N95" s="138">
        <v>280000</v>
      </c>
    </row>
    <row r="96" spans="2:14">
      <c r="B96" s="133"/>
      <c r="C96" s="133">
        <v>1</v>
      </c>
      <c r="D96" s="133" t="s">
        <v>96</v>
      </c>
      <c r="E96" s="133" t="s">
        <v>73</v>
      </c>
      <c r="F96" s="138">
        <v>300000</v>
      </c>
      <c r="G96" s="138"/>
      <c r="H96" s="138">
        <v>35000</v>
      </c>
      <c r="I96" s="138"/>
      <c r="J96" s="138">
        <v>407000</v>
      </c>
      <c r="K96" s="138"/>
      <c r="L96" s="138">
        <v>1050000</v>
      </c>
      <c r="M96" s="138"/>
      <c r="N96" s="138">
        <v>210000</v>
      </c>
    </row>
    <row r="97" spans="2:14">
      <c r="B97" s="133"/>
      <c r="C97" s="133">
        <v>1</v>
      </c>
      <c r="D97" s="133" t="s">
        <v>96</v>
      </c>
      <c r="E97" s="133" t="s">
        <v>74</v>
      </c>
      <c r="F97" s="138">
        <v>500000</v>
      </c>
      <c r="G97" s="138"/>
      <c r="H97" s="138">
        <v>84000</v>
      </c>
      <c r="I97" s="138"/>
      <c r="J97" s="138">
        <v>407000</v>
      </c>
      <c r="K97" s="138"/>
      <c r="L97" s="138">
        <v>1300000</v>
      </c>
      <c r="M97" s="138"/>
      <c r="N97" s="138">
        <v>320000</v>
      </c>
    </row>
    <row r="98" spans="2:14">
      <c r="B98" s="133"/>
      <c r="C98" s="133">
        <v>1</v>
      </c>
      <c r="D98" s="133" t="s">
        <v>96</v>
      </c>
      <c r="E98" s="133" t="s">
        <v>75</v>
      </c>
      <c r="F98" s="138">
        <v>720000</v>
      </c>
      <c r="G98" s="138"/>
      <c r="H98" s="138">
        <v>140000</v>
      </c>
      <c r="I98" s="138"/>
      <c r="J98" s="138">
        <v>660000</v>
      </c>
      <c r="K98" s="138"/>
      <c r="L98" s="138">
        <v>1900000</v>
      </c>
      <c r="M98" s="138"/>
      <c r="N98" s="138">
        <v>600000</v>
      </c>
    </row>
    <row r="99" spans="2:14">
      <c r="B99" t="s">
        <v>95</v>
      </c>
      <c r="C99">
        <v>1</v>
      </c>
      <c r="D99" t="s">
        <v>96</v>
      </c>
      <c r="E99" t="s">
        <v>274</v>
      </c>
      <c r="F99" s="137">
        <v>6670000</v>
      </c>
      <c r="H99" s="137">
        <v>3412500</v>
      </c>
      <c r="J99" s="137">
        <v>2372000</v>
      </c>
      <c r="L99" s="137">
        <v>10000000</v>
      </c>
      <c r="N99" s="137">
        <v>4000000</v>
      </c>
    </row>
    <row r="100" spans="2:14">
      <c r="C100">
        <v>1</v>
      </c>
      <c r="D100" t="s">
        <v>96</v>
      </c>
      <c r="E100" t="s">
        <v>275</v>
      </c>
      <c r="F100" s="137">
        <v>3335000</v>
      </c>
      <c r="H100" s="137">
        <v>2037500</v>
      </c>
      <c r="J100" s="137">
        <v>1825000</v>
      </c>
      <c r="L100" s="137">
        <v>4500000</v>
      </c>
      <c r="N100" s="137">
        <v>2000000</v>
      </c>
    </row>
    <row r="101" spans="2:14">
      <c r="C101">
        <v>1</v>
      </c>
      <c r="D101" t="s">
        <v>96</v>
      </c>
      <c r="E101" t="s">
        <v>97</v>
      </c>
      <c r="F101" s="137">
        <v>2000000</v>
      </c>
      <c r="H101" s="137">
        <v>1125000</v>
      </c>
      <c r="J101" s="137">
        <v>1380000</v>
      </c>
      <c r="L101" s="137">
        <v>1800000</v>
      </c>
      <c r="N101" s="137">
        <v>650000</v>
      </c>
    </row>
    <row r="102" spans="2:14">
      <c r="C102">
        <v>1</v>
      </c>
      <c r="D102" t="s">
        <v>96</v>
      </c>
      <c r="E102" t="s">
        <v>98</v>
      </c>
      <c r="F102" s="137">
        <v>1000000</v>
      </c>
      <c r="H102" s="137">
        <v>437500</v>
      </c>
      <c r="J102" s="137">
        <v>1040000</v>
      </c>
      <c r="L102" s="137">
        <v>1800000</v>
      </c>
      <c r="N102" s="137">
        <v>450000</v>
      </c>
    </row>
    <row r="103" spans="2:14">
      <c r="C103">
        <v>1</v>
      </c>
      <c r="D103" t="s">
        <v>96</v>
      </c>
      <c r="E103" t="s">
        <v>99</v>
      </c>
      <c r="F103" s="137">
        <v>500000</v>
      </c>
      <c r="H103" s="137">
        <v>312500</v>
      </c>
      <c r="J103" s="137">
        <v>800000</v>
      </c>
      <c r="L103" s="137">
        <v>1800000</v>
      </c>
      <c r="N103" s="137">
        <v>300000</v>
      </c>
    </row>
    <row r="104" spans="2:14">
      <c r="B104" t="s">
        <v>276</v>
      </c>
      <c r="C104">
        <v>1</v>
      </c>
      <c r="D104" t="s">
        <v>123</v>
      </c>
      <c r="E104" t="s">
        <v>277</v>
      </c>
      <c r="F104" s="137">
        <v>77000</v>
      </c>
      <c r="H104" s="137">
        <v>46800</v>
      </c>
      <c r="J104" s="137">
        <v>1760000</v>
      </c>
      <c r="L104" s="137">
        <v>2200000</v>
      </c>
      <c r="N104" s="137">
        <v>100000</v>
      </c>
    </row>
    <row r="105" spans="2:14">
      <c r="C105">
        <v>1</v>
      </c>
      <c r="D105" t="s">
        <v>123</v>
      </c>
      <c r="E105" t="s">
        <v>278</v>
      </c>
      <c r="F105" s="137">
        <v>192500</v>
      </c>
      <c r="H105" s="137">
        <v>117000</v>
      </c>
      <c r="J105" s="137">
        <v>2310000</v>
      </c>
      <c r="L105" s="137">
        <v>3800000</v>
      </c>
      <c r="N105" s="137">
        <v>150000</v>
      </c>
    </row>
    <row r="106" spans="2:14">
      <c r="C106">
        <v>1</v>
      </c>
      <c r="D106" t="s">
        <v>123</v>
      </c>
      <c r="E106" t="s">
        <v>279</v>
      </c>
      <c r="F106" s="137">
        <v>385000</v>
      </c>
      <c r="H106" s="137">
        <v>234000</v>
      </c>
      <c r="J106" s="137">
        <v>3245000</v>
      </c>
      <c r="L106" s="137">
        <v>4400000</v>
      </c>
      <c r="N106" s="137">
        <v>400000</v>
      </c>
    </row>
    <row r="107" spans="2:14">
      <c r="C107">
        <v>1</v>
      </c>
      <c r="D107" t="s">
        <v>123</v>
      </c>
      <c r="E107" t="s">
        <v>280</v>
      </c>
      <c r="F107" s="137">
        <v>400000</v>
      </c>
      <c r="H107" s="137">
        <v>1350000</v>
      </c>
      <c r="J107" s="137">
        <v>7700000</v>
      </c>
      <c r="L107" s="137">
        <v>5000000</v>
      </c>
      <c r="N107" s="137">
        <v>2100000</v>
      </c>
    </row>
    <row r="108" spans="2:14">
      <c r="C108">
        <v>1</v>
      </c>
      <c r="D108" t="s">
        <v>123</v>
      </c>
      <c r="E108" t="s">
        <v>281</v>
      </c>
      <c r="F108" s="137">
        <v>450000</v>
      </c>
      <c r="H108" s="137">
        <v>2700000</v>
      </c>
      <c r="J108" s="137">
        <v>14300000</v>
      </c>
      <c r="L108" s="137">
        <v>6600000</v>
      </c>
      <c r="N108" s="137">
        <v>3800000</v>
      </c>
    </row>
    <row r="109" spans="2:14">
      <c r="B109" t="s">
        <v>282</v>
      </c>
      <c r="C109">
        <v>1</v>
      </c>
      <c r="D109" t="s">
        <v>283</v>
      </c>
      <c r="E109" t="s">
        <v>284</v>
      </c>
      <c r="F109" s="137">
        <v>3000000</v>
      </c>
      <c r="H109" s="137">
        <v>1870000</v>
      </c>
      <c r="J109" s="137">
        <v>5000000</v>
      </c>
      <c r="L109" s="137">
        <v>3626000</v>
      </c>
      <c r="N109" s="137">
        <v>800000</v>
      </c>
    </row>
    <row r="110" spans="2:14">
      <c r="C110">
        <v>1</v>
      </c>
      <c r="D110" t="s">
        <v>283</v>
      </c>
      <c r="E110" t="s">
        <v>285</v>
      </c>
      <c r="F110" s="137">
        <v>12000000</v>
      </c>
      <c r="H110" s="137">
        <v>1870000</v>
      </c>
      <c r="J110" s="137">
        <v>10000000</v>
      </c>
      <c r="L110" s="137">
        <v>5600000</v>
      </c>
      <c r="N110" s="137">
        <v>1500000</v>
      </c>
    </row>
    <row r="111" spans="2:14">
      <c r="B111" s="141" t="s">
        <v>137</v>
      </c>
      <c r="C111" s="141">
        <v>1</v>
      </c>
      <c r="D111" s="141" t="s">
        <v>286</v>
      </c>
      <c r="E111" s="141" t="s">
        <v>139</v>
      </c>
      <c r="F111" s="138">
        <v>6000000</v>
      </c>
      <c r="G111" s="138"/>
      <c r="H111" s="138">
        <v>3000000</v>
      </c>
      <c r="I111" s="138"/>
      <c r="J111" s="138">
        <v>262500</v>
      </c>
      <c r="K111" s="138"/>
      <c r="L111" s="138">
        <v>6700000</v>
      </c>
      <c r="N111" s="137">
        <v>4500000</v>
      </c>
    </row>
    <row r="112" spans="2:14">
      <c r="B112" t="s">
        <v>287</v>
      </c>
      <c r="C112">
        <v>1</v>
      </c>
      <c r="D112" t="s">
        <v>161</v>
      </c>
      <c r="E112" t="s">
        <v>288</v>
      </c>
      <c r="F112" s="137">
        <v>800</v>
      </c>
      <c r="H112" s="137">
        <v>1200</v>
      </c>
      <c r="J112" s="137">
        <v>800</v>
      </c>
      <c r="L112" s="137">
        <v>3700</v>
      </c>
      <c r="N112" s="137">
        <v>750</v>
      </c>
    </row>
    <row r="113" spans="1:14">
      <c r="C113">
        <v>1</v>
      </c>
      <c r="D113" t="s">
        <v>161</v>
      </c>
      <c r="E113" t="s">
        <v>289</v>
      </c>
      <c r="F113" s="137">
        <v>1000</v>
      </c>
      <c r="H113" s="137">
        <v>1331</v>
      </c>
      <c r="J113" s="137">
        <v>1100</v>
      </c>
      <c r="L113" s="137">
        <v>5700</v>
      </c>
      <c r="N113" s="137">
        <v>1600</v>
      </c>
    </row>
    <row r="114" spans="1:14">
      <c r="C114">
        <v>1</v>
      </c>
      <c r="D114" t="s">
        <v>161</v>
      </c>
      <c r="E114" t="s">
        <v>290</v>
      </c>
      <c r="F114" s="137">
        <v>500</v>
      </c>
      <c r="H114" s="137">
        <v>2010</v>
      </c>
      <c r="J114" s="137">
        <v>800</v>
      </c>
      <c r="L114" s="137">
        <v>900</v>
      </c>
      <c r="N114" s="137">
        <v>400</v>
      </c>
    </row>
    <row r="115" spans="1:14">
      <c r="C115">
        <v>1</v>
      </c>
      <c r="D115" t="s">
        <v>161</v>
      </c>
      <c r="E115" t="s">
        <v>291</v>
      </c>
      <c r="F115" s="137">
        <v>9000</v>
      </c>
      <c r="H115" s="137">
        <v>12000</v>
      </c>
      <c r="J115" s="137">
        <v>9500</v>
      </c>
      <c r="L115" s="137">
        <v>36000</v>
      </c>
      <c r="N115" s="137">
        <v>11000</v>
      </c>
    </row>
    <row r="116" spans="1:14">
      <c r="B116" t="s">
        <v>292</v>
      </c>
      <c r="C116" t="s">
        <v>293</v>
      </c>
      <c r="D116" t="s">
        <v>269</v>
      </c>
      <c r="E116" t="s">
        <v>294</v>
      </c>
      <c r="F116" s="137">
        <v>1500</v>
      </c>
      <c r="H116" s="137">
        <v>8480</v>
      </c>
      <c r="J116" s="137">
        <v>2800</v>
      </c>
      <c r="L116" s="137">
        <v>28000</v>
      </c>
      <c r="N116" s="137">
        <v>11000</v>
      </c>
    </row>
    <row r="117" spans="1:14">
      <c r="C117" t="s">
        <v>293</v>
      </c>
      <c r="D117" t="s">
        <v>269</v>
      </c>
      <c r="E117" t="s">
        <v>295</v>
      </c>
      <c r="F117" s="137">
        <v>1350</v>
      </c>
      <c r="H117" s="137">
        <v>4260</v>
      </c>
      <c r="J117" s="137">
        <v>2100</v>
      </c>
      <c r="L117" s="137">
        <v>24400</v>
      </c>
      <c r="N117" s="137">
        <v>9000</v>
      </c>
    </row>
    <row r="118" spans="1:14">
      <c r="C118" t="s">
        <v>293</v>
      </c>
      <c r="D118" t="s">
        <v>269</v>
      </c>
      <c r="E118" t="s">
        <v>296</v>
      </c>
      <c r="F118" s="137">
        <v>850</v>
      </c>
      <c r="H118" s="137">
        <v>3020</v>
      </c>
      <c r="J118" s="137">
        <v>1900</v>
      </c>
      <c r="L118" s="137">
        <v>21700</v>
      </c>
      <c r="N118" s="137">
        <v>6500</v>
      </c>
    </row>
    <row r="119" spans="1:14">
      <c r="B119" t="s">
        <v>297</v>
      </c>
      <c r="F119" s="137">
        <v>220501297.91013172</v>
      </c>
      <c r="H119" s="137">
        <v>86377301</v>
      </c>
      <c r="J119" s="137">
        <v>140554775</v>
      </c>
      <c r="L119" s="137">
        <v>256539300</v>
      </c>
      <c r="N119" s="137">
        <v>111518850</v>
      </c>
    </row>
    <row r="121" spans="1:14">
      <c r="B121" t="s">
        <v>298</v>
      </c>
    </row>
    <row r="122" spans="1:14">
      <c r="B122" t="s">
        <v>62</v>
      </c>
      <c r="C122" t="s">
        <v>63</v>
      </c>
      <c r="D122" t="s">
        <v>64</v>
      </c>
      <c r="E122" t="s">
        <v>65</v>
      </c>
      <c r="F122" s="137" t="s">
        <v>168</v>
      </c>
      <c r="H122" s="137" t="s">
        <v>168</v>
      </c>
      <c r="J122" s="137" t="s">
        <v>168</v>
      </c>
      <c r="L122" s="137" t="s">
        <v>168</v>
      </c>
      <c r="N122" s="137" t="s">
        <v>168</v>
      </c>
    </row>
    <row r="123" spans="1:14">
      <c r="B123" t="s">
        <v>299</v>
      </c>
      <c r="C123">
        <v>1</v>
      </c>
      <c r="D123" t="s">
        <v>300</v>
      </c>
      <c r="E123" t="s">
        <v>301</v>
      </c>
      <c r="F123" s="137">
        <v>10360000</v>
      </c>
      <c r="H123" s="137">
        <v>12400000</v>
      </c>
      <c r="J123" s="137">
        <v>30000000</v>
      </c>
      <c r="L123" s="137">
        <v>36000000</v>
      </c>
      <c r="N123" s="137">
        <v>1200000</v>
      </c>
    </row>
    <row r="124" spans="1:14">
      <c r="C124">
        <v>1</v>
      </c>
      <c r="D124" t="s">
        <v>300</v>
      </c>
      <c r="E124" t="s">
        <v>302</v>
      </c>
      <c r="F124" s="137">
        <v>5200050</v>
      </c>
      <c r="H124" s="137">
        <v>6000000</v>
      </c>
      <c r="J124" s="137">
        <v>8650000</v>
      </c>
      <c r="L124" s="137">
        <v>22000000</v>
      </c>
      <c r="N124" s="137">
        <v>70000</v>
      </c>
    </row>
    <row r="125" spans="1:14">
      <c r="C125">
        <v>1</v>
      </c>
      <c r="D125" t="s">
        <v>300</v>
      </c>
      <c r="E125" t="s">
        <v>303</v>
      </c>
      <c r="F125" s="137">
        <v>150000</v>
      </c>
      <c r="H125" s="137">
        <v>600000</v>
      </c>
      <c r="J125" s="137">
        <v>1450000</v>
      </c>
      <c r="L125" s="137">
        <v>6500000</v>
      </c>
      <c r="N125" s="137">
        <v>150000</v>
      </c>
    </row>
    <row r="126" spans="1:14">
      <c r="A126" s="141"/>
      <c r="B126" s="141"/>
      <c r="C126" s="141">
        <v>1</v>
      </c>
      <c r="D126" s="141" t="s">
        <v>304</v>
      </c>
      <c r="E126" s="141" t="s">
        <v>305</v>
      </c>
      <c r="F126" s="138">
        <v>1800000</v>
      </c>
      <c r="G126" s="138"/>
      <c r="H126" s="138">
        <v>2000</v>
      </c>
      <c r="I126" s="138"/>
      <c r="J126" s="138">
        <v>2640000</v>
      </c>
      <c r="K126" s="138"/>
      <c r="L126" s="138">
        <v>39700000</v>
      </c>
      <c r="N126" s="137">
        <v>12500000</v>
      </c>
    </row>
    <row r="127" spans="1:14">
      <c r="C127">
        <v>1</v>
      </c>
      <c r="D127" t="s">
        <v>306</v>
      </c>
      <c r="E127" t="s">
        <v>307</v>
      </c>
      <c r="F127" s="137">
        <v>25000</v>
      </c>
      <c r="H127" s="137">
        <v>5000</v>
      </c>
      <c r="J127" s="137">
        <v>1056000</v>
      </c>
      <c r="L127" s="137">
        <v>60600</v>
      </c>
      <c r="N127" s="137">
        <v>10500</v>
      </c>
    </row>
    <row r="128" spans="1:14">
      <c r="C128">
        <v>1</v>
      </c>
      <c r="D128" t="s">
        <v>308</v>
      </c>
      <c r="E128" t="s">
        <v>309</v>
      </c>
      <c r="F128" s="137">
        <v>100</v>
      </c>
      <c r="H128" s="137">
        <v>300</v>
      </c>
      <c r="J128" s="137">
        <v>350</v>
      </c>
      <c r="L128" s="137">
        <v>2500</v>
      </c>
      <c r="N128" s="137">
        <v>300</v>
      </c>
    </row>
    <row r="129" spans="1:17">
      <c r="C129">
        <v>1</v>
      </c>
      <c r="D129" t="s">
        <v>310</v>
      </c>
      <c r="E129" t="s">
        <v>311</v>
      </c>
      <c r="F129" s="137">
        <v>100</v>
      </c>
      <c r="H129" s="137">
        <v>8000</v>
      </c>
      <c r="J129" s="137">
        <v>6800</v>
      </c>
      <c r="L129" s="137">
        <v>51600</v>
      </c>
      <c r="N129" s="137">
        <v>14000</v>
      </c>
    </row>
    <row r="130" spans="1:17">
      <c r="A130" s="141"/>
      <c r="B130" s="141"/>
      <c r="C130" s="141">
        <v>1</v>
      </c>
      <c r="D130" s="141" t="s">
        <v>312</v>
      </c>
      <c r="E130" s="141" t="s">
        <v>313</v>
      </c>
      <c r="F130" s="138">
        <v>300000</v>
      </c>
      <c r="G130" s="138"/>
      <c r="H130" s="138">
        <v>2000</v>
      </c>
      <c r="I130" s="138"/>
      <c r="J130" s="138">
        <v>950</v>
      </c>
      <c r="K130" s="138"/>
      <c r="L130" s="138">
        <v>70559.399999999994</v>
      </c>
      <c r="N130" s="137">
        <v>3500</v>
      </c>
    </row>
    <row r="131" spans="1:17">
      <c r="C131">
        <v>1</v>
      </c>
      <c r="D131" t="s">
        <v>314</v>
      </c>
      <c r="E131" t="s">
        <v>315</v>
      </c>
      <c r="F131" s="137">
        <v>190000</v>
      </c>
      <c r="H131" s="137">
        <v>95000</v>
      </c>
      <c r="J131" s="137">
        <v>285000</v>
      </c>
      <c r="L131" s="137">
        <v>501200</v>
      </c>
      <c r="N131" s="137">
        <v>900000</v>
      </c>
    </row>
    <row r="132" spans="1:17">
      <c r="A132" s="141"/>
      <c r="B132" s="141"/>
      <c r="C132" s="141">
        <v>1</v>
      </c>
      <c r="D132" s="141" t="s">
        <v>110</v>
      </c>
      <c r="E132" s="141" t="s">
        <v>316</v>
      </c>
      <c r="F132" s="138">
        <v>400000</v>
      </c>
      <c r="G132" s="138"/>
      <c r="H132" s="138">
        <v>13500</v>
      </c>
      <c r="I132" s="138"/>
      <c r="J132" s="138">
        <v>392700</v>
      </c>
      <c r="K132" s="138"/>
      <c r="L132" s="138">
        <v>50000</v>
      </c>
      <c r="N132" s="137">
        <v>7500</v>
      </c>
    </row>
    <row r="133" spans="1:17">
      <c r="C133">
        <v>1</v>
      </c>
      <c r="D133" t="s">
        <v>317</v>
      </c>
      <c r="E133" t="s">
        <v>318</v>
      </c>
      <c r="F133" s="137">
        <v>7000000</v>
      </c>
      <c r="H133" s="137">
        <v>300000</v>
      </c>
      <c r="J133" s="137">
        <v>165000</v>
      </c>
      <c r="L133" s="137">
        <v>900000</v>
      </c>
      <c r="N133" s="137">
        <v>130000</v>
      </c>
    </row>
    <row r="134" spans="1:17">
      <c r="A134" s="141"/>
      <c r="B134" s="141"/>
      <c r="C134" s="141">
        <v>1</v>
      </c>
      <c r="D134" s="141" t="s">
        <v>319</v>
      </c>
      <c r="E134" s="141" t="s">
        <v>320</v>
      </c>
      <c r="F134" s="138">
        <v>300000</v>
      </c>
      <c r="G134" s="138"/>
      <c r="H134" s="138">
        <v>5409600</v>
      </c>
      <c r="I134" s="138"/>
      <c r="J134" s="138">
        <v>4620000</v>
      </c>
      <c r="K134" s="138"/>
      <c r="L134" s="138">
        <v>12828000</v>
      </c>
      <c r="M134" s="138"/>
      <c r="N134" s="138">
        <v>2450000</v>
      </c>
      <c r="O134" s="141"/>
      <c r="P134" s="141"/>
      <c r="Q134" s="141"/>
    </row>
    <row r="135" spans="1:17">
      <c r="A135" s="147"/>
      <c r="B135" s="147"/>
      <c r="C135" s="147">
        <v>1</v>
      </c>
      <c r="D135" s="147" t="s">
        <v>321</v>
      </c>
      <c r="E135" s="148" t="s">
        <v>322</v>
      </c>
      <c r="F135" s="147">
        <v>13000</v>
      </c>
      <c r="G135" s="147"/>
      <c r="H135" s="147">
        <v>17125</v>
      </c>
      <c r="I135" s="147"/>
      <c r="J135" s="147">
        <v>6600</v>
      </c>
      <c r="K135" s="147"/>
      <c r="L135" s="147">
        <v>45600</v>
      </c>
      <c r="M135" s="147"/>
      <c r="N135" s="147">
        <v>14800</v>
      </c>
      <c r="O135" s="147"/>
      <c r="P135" s="147"/>
    </row>
    <row r="136" spans="1:17" s="141" customFormat="1">
      <c r="C136" s="141">
        <v>1</v>
      </c>
      <c r="D136" s="141" t="s">
        <v>323</v>
      </c>
      <c r="E136" s="141" t="s">
        <v>324</v>
      </c>
      <c r="F136" s="138">
        <v>35000</v>
      </c>
      <c r="G136" s="138"/>
      <c r="H136" s="138">
        <v>45461</v>
      </c>
      <c r="I136" s="138"/>
      <c r="J136" s="138">
        <v>39600</v>
      </c>
      <c r="K136" s="138"/>
      <c r="L136" s="138">
        <v>120000</v>
      </c>
      <c r="M136" s="138"/>
      <c r="N136" s="138">
        <v>35500</v>
      </c>
    </row>
    <row r="137" spans="1:17" s="141" customFormat="1">
      <c r="C137" s="141">
        <v>1</v>
      </c>
      <c r="D137" s="141" t="s">
        <v>325</v>
      </c>
      <c r="E137" s="141" t="s">
        <v>326</v>
      </c>
      <c r="F137" s="138">
        <v>40000</v>
      </c>
      <c r="G137" s="138"/>
      <c r="H137" s="138">
        <v>45461</v>
      </c>
      <c r="I137" s="138"/>
      <c r="J137" s="138">
        <v>46200</v>
      </c>
      <c r="K137" s="138"/>
      <c r="L137" s="138">
        <v>300000</v>
      </c>
      <c r="M137" s="138"/>
      <c r="N137" s="138">
        <v>35500</v>
      </c>
    </row>
    <row r="138" spans="1:17">
      <c r="C138">
        <v>1</v>
      </c>
      <c r="D138" t="s">
        <v>93</v>
      </c>
      <c r="E138" t="s">
        <v>327</v>
      </c>
      <c r="F138" s="137">
        <v>1650000</v>
      </c>
      <c r="H138" s="137">
        <v>242000</v>
      </c>
      <c r="J138" s="137">
        <v>315000</v>
      </c>
      <c r="L138" s="137">
        <v>1296000</v>
      </c>
      <c r="N138" s="137">
        <v>310500</v>
      </c>
    </row>
    <row r="139" spans="1:17">
      <c r="C139">
        <v>1</v>
      </c>
      <c r="D139" t="s">
        <v>328</v>
      </c>
      <c r="E139" t="s">
        <v>329</v>
      </c>
      <c r="F139" s="137">
        <v>1000000</v>
      </c>
      <c r="H139" s="137">
        <v>530000</v>
      </c>
      <c r="J139" s="137">
        <v>4000000</v>
      </c>
      <c r="L139" s="137">
        <v>450000</v>
      </c>
      <c r="N139" s="137">
        <v>2300000</v>
      </c>
    </row>
    <row r="140" spans="1:17">
      <c r="C140">
        <v>1</v>
      </c>
      <c r="D140" t="s">
        <v>330</v>
      </c>
      <c r="E140" t="s">
        <v>331</v>
      </c>
      <c r="F140" s="137">
        <v>250000</v>
      </c>
      <c r="H140" s="137">
        <v>800000</v>
      </c>
      <c r="J140" s="137">
        <v>1940400</v>
      </c>
      <c r="L140" s="137">
        <v>551000</v>
      </c>
      <c r="N140" s="137">
        <v>380000</v>
      </c>
    </row>
    <row r="141" spans="1:17">
      <c r="B141" t="s">
        <v>332</v>
      </c>
      <c r="F141" s="137">
        <v>28713250</v>
      </c>
      <c r="H141" s="137">
        <v>26515447</v>
      </c>
      <c r="J141" s="137">
        <v>55614600</v>
      </c>
      <c r="L141" s="137">
        <v>121427059.40000001</v>
      </c>
      <c r="N141" s="137">
        <v>20512100</v>
      </c>
    </row>
    <row r="143" spans="1:17">
      <c r="B143" t="s">
        <v>333</v>
      </c>
    </row>
    <row r="144" spans="1:17">
      <c r="B144" t="s">
        <v>62</v>
      </c>
      <c r="C144" t="s">
        <v>63</v>
      </c>
      <c r="D144" t="s">
        <v>64</v>
      </c>
      <c r="E144" t="s">
        <v>65</v>
      </c>
      <c r="F144" s="137" t="s">
        <v>168</v>
      </c>
    </row>
    <row r="145" spans="2:14">
      <c r="B145" t="s">
        <v>334</v>
      </c>
      <c r="C145">
        <v>1</v>
      </c>
      <c r="D145" t="s">
        <v>335</v>
      </c>
      <c r="E145" t="s">
        <v>336</v>
      </c>
      <c r="F145" s="137">
        <v>1500</v>
      </c>
      <c r="H145" s="137">
        <v>2000</v>
      </c>
      <c r="J145" s="137">
        <v>950</v>
      </c>
      <c r="L145" s="137">
        <v>70559</v>
      </c>
      <c r="N145" s="137">
        <v>3500</v>
      </c>
    </row>
    <row r="146" spans="2:14">
      <c r="C146">
        <v>1</v>
      </c>
      <c r="D146" t="s">
        <v>337</v>
      </c>
      <c r="E146" t="s">
        <v>338</v>
      </c>
      <c r="F146" s="137">
        <v>13000</v>
      </c>
      <c r="H146" s="137">
        <v>35000</v>
      </c>
      <c r="J146" s="137">
        <v>43500</v>
      </c>
      <c r="L146" s="137">
        <v>70000</v>
      </c>
      <c r="N146" s="137">
        <v>14000</v>
      </c>
    </row>
    <row r="147" spans="2:14">
      <c r="C147">
        <v>1</v>
      </c>
      <c r="D147" t="s">
        <v>339</v>
      </c>
      <c r="E147" t="s">
        <v>340</v>
      </c>
      <c r="F147" s="137">
        <v>15000</v>
      </c>
      <c r="H147" s="137">
        <v>7900</v>
      </c>
      <c r="J147" s="137">
        <v>4200</v>
      </c>
      <c r="L147" s="137">
        <v>8000</v>
      </c>
      <c r="N147" s="137">
        <v>11500</v>
      </c>
    </row>
    <row r="148" spans="2:14">
      <c r="C148">
        <v>1</v>
      </c>
      <c r="D148" t="s">
        <v>341</v>
      </c>
      <c r="E148" t="s">
        <v>342</v>
      </c>
      <c r="F148" s="137">
        <v>286800</v>
      </c>
      <c r="H148" s="137">
        <v>85000</v>
      </c>
      <c r="J148" s="137">
        <v>85000</v>
      </c>
      <c r="L148" s="137">
        <v>240000</v>
      </c>
      <c r="N148" s="137">
        <v>110000</v>
      </c>
    </row>
    <row r="149" spans="2:14">
      <c r="C149">
        <v>1</v>
      </c>
      <c r="D149" t="s">
        <v>343</v>
      </c>
      <c r="E149" t="s">
        <v>344</v>
      </c>
      <c r="F149" s="137">
        <v>35000</v>
      </c>
      <c r="H149" s="137">
        <v>3000</v>
      </c>
      <c r="J149" s="137">
        <v>17000</v>
      </c>
      <c r="L149" s="137">
        <v>1220000</v>
      </c>
      <c r="N149" s="137">
        <v>1600000</v>
      </c>
    </row>
    <row r="150" spans="2:14">
      <c r="D150" t="s">
        <v>345</v>
      </c>
      <c r="E150" t="s">
        <v>346</v>
      </c>
      <c r="F150" s="137">
        <v>40000</v>
      </c>
      <c r="H150" s="137">
        <v>13000</v>
      </c>
      <c r="J150" s="137">
        <v>5800</v>
      </c>
      <c r="L150" s="137">
        <v>70000</v>
      </c>
      <c r="N150" s="137">
        <v>4800</v>
      </c>
    </row>
    <row r="151" spans="2:14">
      <c r="B151" t="s">
        <v>347</v>
      </c>
      <c r="F151" s="137">
        <v>391300</v>
      </c>
      <c r="H151" s="137">
        <v>145900</v>
      </c>
      <c r="J151" s="137">
        <v>156450</v>
      </c>
      <c r="L151" s="137">
        <v>1678559</v>
      </c>
      <c r="N151" s="137">
        <v>1743800</v>
      </c>
    </row>
    <row r="152" spans="2:14">
      <c r="J152" s="137">
        <v>0</v>
      </c>
      <c r="L152" s="137">
        <v>0</v>
      </c>
      <c r="N152" s="137" t="e">
        <v>#REF!</v>
      </c>
    </row>
    <row r="153" spans="2:14">
      <c r="B153" t="s">
        <v>348</v>
      </c>
      <c r="F153" s="137">
        <v>251162037.56530413</v>
      </c>
      <c r="H153" s="137">
        <v>113263648</v>
      </c>
      <c r="J153" s="137">
        <v>201372725</v>
      </c>
      <c r="L153" s="137">
        <v>386815918.39999998</v>
      </c>
      <c r="N153" s="137">
        <v>134018500</v>
      </c>
    </row>
    <row r="155" spans="2:14">
      <c r="B155" t="s">
        <v>349</v>
      </c>
    </row>
    <row r="157" spans="2:14">
      <c r="B157" t="s">
        <v>350</v>
      </c>
    </row>
    <row r="158" spans="2:14">
      <c r="B158" t="s">
        <v>62</v>
      </c>
      <c r="C158" t="s">
        <v>63</v>
      </c>
      <c r="D158" t="s">
        <v>64</v>
      </c>
      <c r="E158" t="s">
        <v>65</v>
      </c>
      <c r="F158" s="137" t="s">
        <v>168</v>
      </c>
      <c r="H158" s="137" t="s">
        <v>168</v>
      </c>
      <c r="J158" s="137" t="s">
        <v>168</v>
      </c>
      <c r="L158" s="137" t="s">
        <v>168</v>
      </c>
      <c r="N158" s="137" t="s">
        <v>168</v>
      </c>
    </row>
    <row r="159" spans="2:14">
      <c r="C159">
        <v>1</v>
      </c>
      <c r="D159" t="s">
        <v>161</v>
      </c>
      <c r="E159" t="s">
        <v>351</v>
      </c>
      <c r="F159" s="137">
        <v>0</v>
      </c>
      <c r="H159" s="137">
        <v>20212</v>
      </c>
      <c r="J159" s="137">
        <v>200000</v>
      </c>
      <c r="L159" s="137">
        <v>250000</v>
      </c>
      <c r="N159" s="137">
        <v>150000</v>
      </c>
    </row>
    <row r="160" spans="2:14">
      <c r="C160">
        <v>1</v>
      </c>
      <c r="D160" t="s">
        <v>161</v>
      </c>
      <c r="E160" t="s">
        <v>352</v>
      </c>
      <c r="F160" s="137">
        <v>45</v>
      </c>
      <c r="H160" s="137">
        <v>2949</v>
      </c>
      <c r="J160" s="137">
        <v>880</v>
      </c>
      <c r="L160" s="137">
        <v>2500</v>
      </c>
      <c r="N160" s="137">
        <v>350</v>
      </c>
    </row>
    <row r="161" spans="3:14">
      <c r="C161">
        <v>1</v>
      </c>
      <c r="D161" t="s">
        <v>161</v>
      </c>
      <c r="E161" t="s">
        <v>353</v>
      </c>
      <c r="F161" s="137">
        <v>0</v>
      </c>
      <c r="H161" s="137">
        <v>20212</v>
      </c>
      <c r="J161" s="137">
        <v>200000</v>
      </c>
      <c r="L161" s="137">
        <v>250000</v>
      </c>
      <c r="N161" s="137">
        <v>150000</v>
      </c>
    </row>
    <row r="162" spans="3:14">
      <c r="C162">
        <v>1</v>
      </c>
      <c r="D162" t="s">
        <v>161</v>
      </c>
      <c r="E162" t="s">
        <v>354</v>
      </c>
      <c r="F162" s="137">
        <v>35</v>
      </c>
      <c r="H162" s="137">
        <v>259</v>
      </c>
      <c r="J162" s="137">
        <v>2200</v>
      </c>
      <c r="L162" s="137">
        <v>1200</v>
      </c>
      <c r="N162" s="137">
        <v>1800</v>
      </c>
    </row>
    <row r="163" spans="3:14">
      <c r="C163">
        <v>1</v>
      </c>
      <c r="D163" t="s">
        <v>161</v>
      </c>
      <c r="E163" t="s">
        <v>355</v>
      </c>
      <c r="F163" s="137">
        <v>0</v>
      </c>
      <c r="H163" s="137">
        <v>105000</v>
      </c>
      <c r="J163" s="137">
        <v>900000</v>
      </c>
      <c r="L163" s="137">
        <v>1503600</v>
      </c>
      <c r="N163" s="137">
        <v>850000</v>
      </c>
    </row>
    <row r="164" spans="3:14">
      <c r="C164">
        <v>1</v>
      </c>
      <c r="D164" t="s">
        <v>161</v>
      </c>
      <c r="E164" t="s">
        <v>356</v>
      </c>
      <c r="F164" s="137">
        <v>0</v>
      </c>
      <c r="H164" s="137">
        <v>78750</v>
      </c>
      <c r="J164" s="137">
        <v>900000</v>
      </c>
      <c r="L164" s="137">
        <v>1496600</v>
      </c>
      <c r="N164" s="137">
        <v>650000</v>
      </c>
    </row>
    <row r="165" spans="3:14">
      <c r="C165">
        <v>1</v>
      </c>
      <c r="D165" t="s">
        <v>161</v>
      </c>
      <c r="E165" t="s">
        <v>357</v>
      </c>
      <c r="F165" s="137">
        <v>0</v>
      </c>
      <c r="H165" s="137">
        <v>52500</v>
      </c>
      <c r="J165" s="137">
        <v>600000</v>
      </c>
      <c r="L165" s="137">
        <v>1313000</v>
      </c>
      <c r="N165" s="137">
        <v>500000</v>
      </c>
    </row>
    <row r="166" spans="3:14">
      <c r="C166">
        <v>1</v>
      </c>
      <c r="D166" t="s">
        <v>161</v>
      </c>
      <c r="E166" t="s">
        <v>358</v>
      </c>
      <c r="F166" s="137">
        <v>0</v>
      </c>
      <c r="H166" s="137">
        <v>105000</v>
      </c>
      <c r="J166" s="137">
        <v>900000</v>
      </c>
      <c r="L166" s="137">
        <v>1042400</v>
      </c>
      <c r="N166" s="137">
        <v>550000</v>
      </c>
    </row>
    <row r="167" spans="3:14">
      <c r="C167">
        <v>1</v>
      </c>
      <c r="D167" t="s">
        <v>161</v>
      </c>
      <c r="E167" t="s">
        <v>359</v>
      </c>
      <c r="F167" s="137">
        <v>110</v>
      </c>
      <c r="H167" s="137">
        <v>11876</v>
      </c>
      <c r="J167" s="137">
        <v>1650</v>
      </c>
      <c r="L167" s="137">
        <v>3500</v>
      </c>
      <c r="N167" s="137">
        <v>3900</v>
      </c>
    </row>
    <row r="168" spans="3:14">
      <c r="C168">
        <v>1</v>
      </c>
      <c r="D168" t="s">
        <v>161</v>
      </c>
      <c r="E168" t="s">
        <v>360</v>
      </c>
      <c r="F168" s="137">
        <v>0</v>
      </c>
      <c r="H168" s="137">
        <v>115500</v>
      </c>
      <c r="J168" s="137">
        <v>1300000</v>
      </c>
      <c r="L168" s="137">
        <v>1085400</v>
      </c>
      <c r="N168" s="137">
        <v>870000</v>
      </c>
    </row>
    <row r="169" spans="3:14">
      <c r="C169">
        <v>1</v>
      </c>
      <c r="D169" t="s">
        <v>161</v>
      </c>
      <c r="E169" t="s">
        <v>361</v>
      </c>
      <c r="F169" s="137">
        <v>200</v>
      </c>
      <c r="H169" s="137">
        <v>17691</v>
      </c>
      <c r="J169" s="137">
        <v>2200</v>
      </c>
      <c r="L169" s="137">
        <v>4500</v>
      </c>
      <c r="N169" s="137">
        <v>3120</v>
      </c>
    </row>
    <row r="170" spans="3:14">
      <c r="C170">
        <v>1</v>
      </c>
      <c r="D170" t="s">
        <v>161</v>
      </c>
      <c r="E170" t="s">
        <v>362</v>
      </c>
      <c r="F170" s="137">
        <v>0</v>
      </c>
      <c r="H170" s="137">
        <v>152000</v>
      </c>
      <c r="J170" s="137">
        <v>1700000</v>
      </c>
      <c r="L170" s="137">
        <v>1256400</v>
      </c>
      <c r="N170" s="137">
        <v>1300000</v>
      </c>
    </row>
    <row r="171" spans="3:14">
      <c r="C171">
        <v>1</v>
      </c>
      <c r="D171" t="s">
        <v>161</v>
      </c>
      <c r="E171" t="s">
        <v>363</v>
      </c>
      <c r="F171" s="137">
        <v>275</v>
      </c>
      <c r="H171" s="137">
        <v>20639</v>
      </c>
      <c r="J171" s="137">
        <v>2750</v>
      </c>
      <c r="L171" s="137">
        <v>5500</v>
      </c>
      <c r="N171" s="137">
        <v>3380</v>
      </c>
    </row>
    <row r="172" spans="3:14">
      <c r="C172">
        <v>1</v>
      </c>
      <c r="D172" t="s">
        <v>161</v>
      </c>
      <c r="E172" t="s">
        <v>364</v>
      </c>
      <c r="F172" s="137">
        <v>0</v>
      </c>
      <c r="H172" s="137">
        <v>50500</v>
      </c>
      <c r="J172" s="137">
        <v>400000</v>
      </c>
      <c r="L172" s="137">
        <v>450000</v>
      </c>
      <c r="N172" s="137">
        <v>200000</v>
      </c>
    </row>
    <row r="173" spans="3:14">
      <c r="C173">
        <v>1</v>
      </c>
      <c r="D173" t="s">
        <v>161</v>
      </c>
      <c r="E173" t="s">
        <v>365</v>
      </c>
      <c r="F173" s="137">
        <v>0</v>
      </c>
      <c r="H173" s="137">
        <v>105000</v>
      </c>
      <c r="J173" s="137">
        <v>400000</v>
      </c>
      <c r="L173" s="137">
        <v>268380</v>
      </c>
      <c r="N173" s="137">
        <v>500000</v>
      </c>
    </row>
    <row r="174" spans="3:14">
      <c r="C174">
        <v>1</v>
      </c>
      <c r="D174" t="s">
        <v>161</v>
      </c>
      <c r="E174" t="s">
        <v>366</v>
      </c>
      <c r="F174" s="137">
        <v>30000</v>
      </c>
      <c r="H174" s="137">
        <v>3072</v>
      </c>
      <c r="J174" s="137">
        <v>5170</v>
      </c>
      <c r="L174" s="137">
        <v>109800</v>
      </c>
      <c r="N174" s="137">
        <v>2900</v>
      </c>
    </row>
    <row r="175" spans="3:14">
      <c r="C175">
        <v>1</v>
      </c>
      <c r="D175" t="s">
        <v>161</v>
      </c>
      <c r="E175" t="s">
        <v>367</v>
      </c>
      <c r="F175" s="137">
        <v>0</v>
      </c>
      <c r="H175" s="137">
        <v>252000</v>
      </c>
      <c r="J175" s="137">
        <v>900000</v>
      </c>
      <c r="L175" s="137">
        <v>3782000</v>
      </c>
      <c r="N175" s="137">
        <v>500000</v>
      </c>
    </row>
    <row r="176" spans="3:14">
      <c r="C176">
        <v>1</v>
      </c>
      <c r="D176" t="s">
        <v>161</v>
      </c>
      <c r="E176" t="s">
        <v>368</v>
      </c>
      <c r="F176" s="137">
        <v>3500</v>
      </c>
      <c r="H176" s="137">
        <v>4095</v>
      </c>
      <c r="J176" s="137">
        <v>2150</v>
      </c>
      <c r="L176" s="137">
        <v>3411</v>
      </c>
      <c r="N176" s="137">
        <v>1500</v>
      </c>
    </row>
    <row r="177" spans="3:14">
      <c r="C177">
        <v>1</v>
      </c>
      <c r="D177" t="s">
        <v>161</v>
      </c>
      <c r="E177" t="s">
        <v>369</v>
      </c>
      <c r="F177" s="137">
        <v>100</v>
      </c>
      <c r="H177" s="137">
        <v>1966</v>
      </c>
      <c r="J177" s="137">
        <v>780</v>
      </c>
      <c r="L177" s="137">
        <v>1800</v>
      </c>
      <c r="N177" s="137">
        <v>450</v>
      </c>
    </row>
    <row r="178" spans="3:14">
      <c r="C178">
        <v>1</v>
      </c>
      <c r="D178" t="s">
        <v>161</v>
      </c>
      <c r="E178" t="s">
        <v>370</v>
      </c>
      <c r="F178" s="137">
        <v>100</v>
      </c>
      <c r="H178" s="137">
        <v>1966</v>
      </c>
      <c r="J178" s="137">
        <v>650</v>
      </c>
      <c r="L178" s="137">
        <v>900</v>
      </c>
      <c r="N178" s="137">
        <v>200</v>
      </c>
    </row>
    <row r="179" spans="3:14">
      <c r="C179">
        <v>1</v>
      </c>
      <c r="D179" t="s">
        <v>161</v>
      </c>
      <c r="E179" t="s">
        <v>162</v>
      </c>
      <c r="F179" s="137">
        <v>1500</v>
      </c>
      <c r="H179" s="137">
        <v>20475</v>
      </c>
      <c r="J179" s="137">
        <v>12600</v>
      </c>
      <c r="L179" s="137">
        <v>26200</v>
      </c>
      <c r="N179" s="137">
        <v>20700</v>
      </c>
    </row>
    <row r="180" spans="3:14">
      <c r="C180">
        <v>1</v>
      </c>
      <c r="D180" t="s">
        <v>161</v>
      </c>
      <c r="E180" t="s">
        <v>163</v>
      </c>
      <c r="F180" s="137">
        <v>1800</v>
      </c>
      <c r="H180" s="137">
        <v>20475</v>
      </c>
      <c r="J180" s="137">
        <v>12600</v>
      </c>
      <c r="L180" s="137">
        <v>28900</v>
      </c>
      <c r="N180" s="137">
        <v>21500</v>
      </c>
    </row>
    <row r="181" spans="3:14">
      <c r="C181">
        <v>1</v>
      </c>
      <c r="D181" t="s">
        <v>161</v>
      </c>
      <c r="E181" t="s">
        <v>164</v>
      </c>
      <c r="F181" s="137">
        <v>2300</v>
      </c>
      <c r="H181" s="137">
        <v>20475</v>
      </c>
      <c r="J181" s="137">
        <v>15000</v>
      </c>
      <c r="L181" s="137">
        <v>39800</v>
      </c>
      <c r="N181" s="137">
        <v>22500</v>
      </c>
    </row>
    <row r="182" spans="3:14">
      <c r="C182">
        <v>1</v>
      </c>
      <c r="D182" t="s">
        <v>161</v>
      </c>
      <c r="E182" t="s">
        <v>165</v>
      </c>
      <c r="F182" s="137">
        <v>3000</v>
      </c>
      <c r="H182" s="137">
        <v>20475</v>
      </c>
      <c r="J182" s="137">
        <v>32000</v>
      </c>
      <c r="L182" s="137">
        <v>57000</v>
      </c>
      <c r="N182" s="137">
        <v>25500</v>
      </c>
    </row>
    <row r="183" spans="3:14">
      <c r="C183">
        <v>1</v>
      </c>
      <c r="D183" t="s">
        <v>161</v>
      </c>
      <c r="E183" t="s">
        <v>371</v>
      </c>
      <c r="F183" s="137">
        <v>0</v>
      </c>
      <c r="H183" s="137">
        <v>57252</v>
      </c>
      <c r="J183" s="137">
        <v>230000</v>
      </c>
      <c r="L183" s="137">
        <v>453800</v>
      </c>
      <c r="N183" s="137">
        <v>550000</v>
      </c>
    </row>
    <row r="184" spans="3:14">
      <c r="C184">
        <v>1</v>
      </c>
      <c r="D184" t="s">
        <v>161</v>
      </c>
      <c r="E184" t="s">
        <v>372</v>
      </c>
      <c r="F184" s="137">
        <v>0</v>
      </c>
      <c r="H184" s="137">
        <v>84578</v>
      </c>
      <c r="J184" s="137">
        <v>400000</v>
      </c>
      <c r="L184" s="137">
        <v>639830</v>
      </c>
      <c r="N184" s="137">
        <v>700000</v>
      </c>
    </row>
    <row r="185" spans="3:14">
      <c r="C185">
        <v>1</v>
      </c>
      <c r="D185" t="s">
        <v>161</v>
      </c>
      <c r="E185" t="s">
        <v>373</v>
      </c>
      <c r="F185" s="137">
        <v>0</v>
      </c>
      <c r="H185" s="137">
        <v>51188</v>
      </c>
      <c r="J185" s="137">
        <v>350000</v>
      </c>
      <c r="L185" s="137">
        <v>671800</v>
      </c>
      <c r="N185" s="137">
        <v>750000</v>
      </c>
    </row>
    <row r="186" spans="3:14">
      <c r="C186">
        <v>1</v>
      </c>
      <c r="D186" t="s">
        <v>161</v>
      </c>
      <c r="E186" t="s">
        <v>374</v>
      </c>
      <c r="F186" s="137">
        <v>0</v>
      </c>
      <c r="H186" s="137">
        <v>82688</v>
      </c>
      <c r="J186" s="137">
        <v>350000</v>
      </c>
      <c r="L186" s="137">
        <v>341200</v>
      </c>
      <c r="N186" s="137">
        <v>450000</v>
      </c>
    </row>
    <row r="187" spans="3:14">
      <c r="C187">
        <v>1</v>
      </c>
      <c r="D187" t="s">
        <v>161</v>
      </c>
      <c r="E187" t="s">
        <v>375</v>
      </c>
      <c r="F187" s="137">
        <v>0</v>
      </c>
      <c r="H187" s="137">
        <v>22500</v>
      </c>
      <c r="J187" s="137">
        <v>400000</v>
      </c>
      <c r="L187" s="137">
        <v>341200</v>
      </c>
      <c r="N187" s="137">
        <v>380000</v>
      </c>
    </row>
    <row r="188" spans="3:14">
      <c r="C188">
        <v>1</v>
      </c>
      <c r="D188" t="s">
        <v>161</v>
      </c>
      <c r="E188" t="s">
        <v>376</v>
      </c>
      <c r="F188" s="137">
        <v>0</v>
      </c>
      <c r="H188" s="137">
        <v>47775</v>
      </c>
      <c r="J188" s="137">
        <v>400000</v>
      </c>
      <c r="L188" s="137">
        <v>668200</v>
      </c>
      <c r="N188" s="137">
        <v>380000</v>
      </c>
    </row>
    <row r="189" spans="3:14">
      <c r="C189">
        <v>1</v>
      </c>
      <c r="D189" t="s">
        <v>161</v>
      </c>
      <c r="E189" t="s">
        <v>377</v>
      </c>
      <c r="F189" s="137">
        <v>0</v>
      </c>
      <c r="H189" s="137">
        <v>11815</v>
      </c>
      <c r="J189" s="137">
        <v>75000</v>
      </c>
      <c r="L189" s="137">
        <v>376400</v>
      </c>
      <c r="N189" s="137">
        <v>380000</v>
      </c>
    </row>
    <row r="190" spans="3:14">
      <c r="C190">
        <v>1</v>
      </c>
      <c r="D190" t="s">
        <v>161</v>
      </c>
      <c r="E190" t="s">
        <v>378</v>
      </c>
      <c r="F190" s="137">
        <v>0</v>
      </c>
      <c r="H190" s="137">
        <v>110250</v>
      </c>
      <c r="J190" s="137">
        <v>450000</v>
      </c>
      <c r="L190" s="137">
        <v>841000</v>
      </c>
      <c r="N190" s="137">
        <v>900000</v>
      </c>
    </row>
    <row r="191" spans="3:14">
      <c r="C191">
        <v>1</v>
      </c>
      <c r="D191" t="s">
        <v>161</v>
      </c>
      <c r="E191" t="s">
        <v>379</v>
      </c>
      <c r="F191" s="137">
        <v>0</v>
      </c>
      <c r="H191" s="137">
        <v>49875</v>
      </c>
      <c r="J191" s="137">
        <v>400000</v>
      </c>
      <c r="L191" s="137">
        <v>541200</v>
      </c>
      <c r="N191" s="137">
        <v>380000</v>
      </c>
    </row>
    <row r="192" spans="3:14">
      <c r="C192">
        <v>1</v>
      </c>
      <c r="D192" t="s">
        <v>161</v>
      </c>
      <c r="E192" t="s">
        <v>380</v>
      </c>
      <c r="F192" s="137">
        <v>100000</v>
      </c>
      <c r="H192" s="137">
        <v>60165</v>
      </c>
      <c r="J192" s="137">
        <v>50000</v>
      </c>
      <c r="L192" s="137">
        <v>209800</v>
      </c>
      <c r="N192" s="137">
        <v>46800</v>
      </c>
    </row>
    <row r="193" spans="3:14">
      <c r="C193">
        <v>1</v>
      </c>
      <c r="D193" t="s">
        <v>161</v>
      </c>
      <c r="E193" t="s">
        <v>381</v>
      </c>
      <c r="F193" s="137">
        <v>0</v>
      </c>
      <c r="H193" s="137">
        <v>49875</v>
      </c>
      <c r="J193" s="137">
        <v>400000</v>
      </c>
      <c r="L193" s="137">
        <v>541200</v>
      </c>
      <c r="N193" s="137">
        <v>380000</v>
      </c>
    </row>
    <row r="194" spans="3:14">
      <c r="C194">
        <v>1</v>
      </c>
      <c r="D194" t="s">
        <v>161</v>
      </c>
      <c r="E194" t="s">
        <v>382</v>
      </c>
      <c r="F194" s="137">
        <v>150000</v>
      </c>
      <c r="H194" s="137">
        <v>85176</v>
      </c>
      <c r="J194" s="137">
        <v>100000</v>
      </c>
      <c r="L194" s="137">
        <v>209800</v>
      </c>
      <c r="N194" s="137">
        <v>96200</v>
      </c>
    </row>
    <row r="195" spans="3:14">
      <c r="C195">
        <v>1</v>
      </c>
      <c r="D195" t="s">
        <v>161</v>
      </c>
      <c r="E195" t="s">
        <v>383</v>
      </c>
      <c r="F195" s="137">
        <v>0</v>
      </c>
      <c r="H195" s="137">
        <v>49875</v>
      </c>
      <c r="J195" s="137">
        <v>400000</v>
      </c>
      <c r="L195" s="137">
        <v>541200</v>
      </c>
      <c r="N195" s="137">
        <v>380000</v>
      </c>
    </row>
    <row r="196" spans="3:14">
      <c r="C196">
        <v>1</v>
      </c>
      <c r="D196" t="s">
        <v>161</v>
      </c>
      <c r="E196" t="s">
        <v>384</v>
      </c>
      <c r="F196" s="137">
        <v>250000</v>
      </c>
      <c r="H196" s="137">
        <v>63945</v>
      </c>
      <c r="J196" s="137">
        <v>75000</v>
      </c>
      <c r="L196" s="137">
        <v>209800</v>
      </c>
      <c r="N196" s="137">
        <v>72500</v>
      </c>
    </row>
    <row r="197" spans="3:14">
      <c r="C197">
        <v>1</v>
      </c>
      <c r="D197" t="s">
        <v>161</v>
      </c>
      <c r="E197" t="s">
        <v>385</v>
      </c>
      <c r="F197" s="137">
        <v>0</v>
      </c>
      <c r="H197" s="137">
        <v>49875</v>
      </c>
      <c r="J197" s="137">
        <v>400000</v>
      </c>
      <c r="L197" s="137">
        <v>541200</v>
      </c>
      <c r="N197" s="137">
        <v>380000</v>
      </c>
    </row>
    <row r="198" spans="3:14">
      <c r="C198">
        <v>1</v>
      </c>
      <c r="D198" t="s">
        <v>161</v>
      </c>
      <c r="E198" t="s">
        <v>386</v>
      </c>
      <c r="F198" s="137">
        <v>400000</v>
      </c>
      <c r="H198" s="137">
        <v>127764</v>
      </c>
      <c r="J198" s="137">
        <v>150000</v>
      </c>
      <c r="L198" s="137">
        <v>650000</v>
      </c>
      <c r="N198" s="137">
        <v>145000</v>
      </c>
    </row>
    <row r="199" spans="3:14">
      <c r="C199">
        <v>1</v>
      </c>
      <c r="D199" t="s">
        <v>161</v>
      </c>
      <c r="E199" t="s">
        <v>387</v>
      </c>
      <c r="F199" s="137">
        <v>0</v>
      </c>
      <c r="H199" s="137">
        <v>50050</v>
      </c>
      <c r="J199" s="137">
        <v>400000</v>
      </c>
      <c r="L199" s="137">
        <v>541200</v>
      </c>
      <c r="N199" s="137">
        <v>380000</v>
      </c>
    </row>
    <row r="200" spans="3:14">
      <c r="C200">
        <v>1</v>
      </c>
      <c r="D200" t="s">
        <v>161</v>
      </c>
      <c r="E200" t="s">
        <v>388</v>
      </c>
      <c r="F200" s="137">
        <v>450000</v>
      </c>
      <c r="H200" s="137">
        <v>542588</v>
      </c>
      <c r="J200" s="137">
        <v>225000</v>
      </c>
      <c r="L200" s="137">
        <v>750000</v>
      </c>
      <c r="N200" s="137">
        <v>450000</v>
      </c>
    </row>
    <row r="201" spans="3:14">
      <c r="C201">
        <v>1</v>
      </c>
      <c r="D201" t="s">
        <v>161</v>
      </c>
      <c r="E201" t="s">
        <v>389</v>
      </c>
      <c r="F201" s="137">
        <v>0</v>
      </c>
      <c r="H201" s="137">
        <v>50050</v>
      </c>
      <c r="J201" s="137">
        <v>900000</v>
      </c>
      <c r="L201" s="137">
        <v>541200</v>
      </c>
      <c r="N201" s="137">
        <v>400000</v>
      </c>
    </row>
    <row r="202" spans="3:14">
      <c r="C202">
        <v>1</v>
      </c>
      <c r="D202" t="s">
        <v>161</v>
      </c>
      <c r="E202" t="s">
        <v>390</v>
      </c>
      <c r="F202" s="137">
        <v>500000</v>
      </c>
      <c r="H202" s="137">
        <v>127764</v>
      </c>
      <c r="J202" s="137">
        <v>150000</v>
      </c>
      <c r="L202" s="137">
        <v>450000</v>
      </c>
      <c r="N202" s="137">
        <v>320000</v>
      </c>
    </row>
    <row r="203" spans="3:14">
      <c r="C203">
        <v>1</v>
      </c>
      <c r="D203" t="s">
        <v>161</v>
      </c>
      <c r="E203" t="s">
        <v>391</v>
      </c>
      <c r="F203" s="137">
        <v>0</v>
      </c>
      <c r="H203" s="137">
        <v>50050</v>
      </c>
      <c r="J203" s="137">
        <v>900000</v>
      </c>
      <c r="L203" s="137">
        <v>541200</v>
      </c>
      <c r="N203" s="137">
        <v>450000</v>
      </c>
    </row>
    <row r="204" spans="3:14">
      <c r="C204">
        <v>1</v>
      </c>
      <c r="D204" t="s">
        <v>161</v>
      </c>
      <c r="E204" t="s">
        <v>392</v>
      </c>
      <c r="F204" s="137">
        <v>550000</v>
      </c>
      <c r="H204" s="137">
        <v>1115100</v>
      </c>
      <c r="J204" s="137">
        <v>450000</v>
      </c>
      <c r="L204" s="137">
        <v>1950000</v>
      </c>
      <c r="N204" s="137">
        <v>650000</v>
      </c>
    </row>
    <row r="205" spans="3:14">
      <c r="C205">
        <v>1</v>
      </c>
      <c r="D205" t="s">
        <v>161</v>
      </c>
      <c r="E205" t="s">
        <v>393</v>
      </c>
      <c r="F205" s="137">
        <v>150000</v>
      </c>
      <c r="H205" s="137">
        <v>186732</v>
      </c>
      <c r="J205" s="137">
        <v>95000</v>
      </c>
      <c r="L205" s="137">
        <v>244000</v>
      </c>
      <c r="N205" s="137">
        <v>120000</v>
      </c>
    </row>
    <row r="206" spans="3:14">
      <c r="C206">
        <v>1</v>
      </c>
      <c r="D206" t="s">
        <v>161</v>
      </c>
      <c r="E206" t="s">
        <v>394</v>
      </c>
      <c r="F206" s="137">
        <v>150000</v>
      </c>
      <c r="H206" s="137">
        <v>365400</v>
      </c>
      <c r="J206" s="137">
        <v>250000</v>
      </c>
      <c r="L206" s="137">
        <v>316000</v>
      </c>
      <c r="N206" s="137">
        <v>300000</v>
      </c>
    </row>
    <row r="207" spans="3:14">
      <c r="C207">
        <v>1</v>
      </c>
      <c r="D207" t="s">
        <v>161</v>
      </c>
      <c r="E207" t="s">
        <v>395</v>
      </c>
      <c r="F207" s="137">
        <v>150000</v>
      </c>
      <c r="H207" s="137">
        <v>884520</v>
      </c>
      <c r="J207" s="137">
        <v>372000</v>
      </c>
      <c r="L207" s="137">
        <v>416000</v>
      </c>
      <c r="N207" s="137">
        <v>750000</v>
      </c>
    </row>
    <row r="208" spans="3:14">
      <c r="C208">
        <v>1</v>
      </c>
      <c r="D208" t="s">
        <v>161</v>
      </c>
      <c r="E208" t="s">
        <v>396</v>
      </c>
      <c r="F208" s="137">
        <v>150000</v>
      </c>
      <c r="H208" s="137">
        <v>982800</v>
      </c>
      <c r="J208" s="137">
        <v>448000</v>
      </c>
      <c r="L208" s="137">
        <v>488000</v>
      </c>
      <c r="N208" s="137">
        <v>1300000</v>
      </c>
    </row>
    <row r="209" spans="2:14">
      <c r="C209">
        <v>1</v>
      </c>
      <c r="D209" t="s">
        <v>161</v>
      </c>
      <c r="E209" t="s">
        <v>397</v>
      </c>
      <c r="F209" s="137">
        <v>150000</v>
      </c>
      <c r="H209" s="137">
        <v>1162800</v>
      </c>
      <c r="J209" s="137">
        <v>552000</v>
      </c>
      <c r="L209" s="137">
        <v>450000</v>
      </c>
      <c r="N209" s="137">
        <v>2500000</v>
      </c>
    </row>
    <row r="210" spans="2:14">
      <c r="C210">
        <v>1</v>
      </c>
      <c r="D210" t="s">
        <v>398</v>
      </c>
      <c r="E210" t="s">
        <v>399</v>
      </c>
      <c r="F210" s="137">
        <v>350000</v>
      </c>
      <c r="H210" s="137">
        <v>700000</v>
      </c>
      <c r="J210" s="137">
        <v>4050000</v>
      </c>
      <c r="L210" s="137">
        <v>2774800</v>
      </c>
      <c r="N210" s="137">
        <v>4000000</v>
      </c>
    </row>
    <row r="211" spans="2:14">
      <c r="C211">
        <v>1</v>
      </c>
      <c r="D211" t="s">
        <v>400</v>
      </c>
      <c r="E211" t="s">
        <v>401</v>
      </c>
      <c r="F211" s="137">
        <v>30000000</v>
      </c>
      <c r="H211" s="137">
        <v>8450000</v>
      </c>
      <c r="J211" s="137">
        <v>45000000</v>
      </c>
      <c r="L211" s="137">
        <v>39672000</v>
      </c>
      <c r="N211" s="137">
        <v>7400000</v>
      </c>
    </row>
    <row r="212" spans="2:14">
      <c r="C212">
        <v>1</v>
      </c>
      <c r="D212" t="s">
        <v>402</v>
      </c>
      <c r="E212" t="s">
        <v>403</v>
      </c>
      <c r="F212" s="137">
        <v>10000000</v>
      </c>
      <c r="H212" s="137">
        <v>8700000</v>
      </c>
      <c r="J212" s="137">
        <v>30000000</v>
      </c>
      <c r="L212" s="137">
        <v>25056000</v>
      </c>
      <c r="N212" s="137">
        <v>9200000</v>
      </c>
    </row>
    <row r="213" spans="2:14">
      <c r="C213">
        <v>1</v>
      </c>
      <c r="D213" t="s">
        <v>404</v>
      </c>
      <c r="E213" t="s">
        <v>405</v>
      </c>
      <c r="F213" s="137">
        <v>10000000</v>
      </c>
      <c r="H213" s="137">
        <v>8900000</v>
      </c>
      <c r="J213" s="137">
        <v>27000000</v>
      </c>
      <c r="L213" s="137">
        <v>30067200</v>
      </c>
      <c r="N213" s="137">
        <v>13500000</v>
      </c>
    </row>
    <row r="214" spans="2:14">
      <c r="C214">
        <v>1</v>
      </c>
      <c r="D214" t="s">
        <v>406</v>
      </c>
      <c r="E214" t="s">
        <v>407</v>
      </c>
      <c r="F214" s="137">
        <v>400000</v>
      </c>
      <c r="H214" s="137">
        <v>150000</v>
      </c>
      <c r="J214" s="137">
        <v>1300000</v>
      </c>
      <c r="L214" s="137">
        <v>1060000</v>
      </c>
      <c r="N214" s="137">
        <v>35000</v>
      </c>
    </row>
    <row r="215" spans="2:14">
      <c r="C215">
        <v>1</v>
      </c>
      <c r="D215" t="s">
        <v>408</v>
      </c>
      <c r="E215" t="s">
        <v>409</v>
      </c>
      <c r="F215" s="137">
        <v>750000</v>
      </c>
      <c r="H215" s="137">
        <v>300000</v>
      </c>
      <c r="J215" s="137">
        <v>2000000</v>
      </c>
      <c r="L215" s="137">
        <v>2440000</v>
      </c>
      <c r="N215" s="137">
        <v>60000</v>
      </c>
    </row>
    <row r="216" spans="2:14">
      <c r="B216" t="s">
        <v>410</v>
      </c>
      <c r="F216" s="137">
        <v>54692965</v>
      </c>
      <c r="H216" s="137">
        <v>34925537</v>
      </c>
      <c r="J216" s="137">
        <v>127212630</v>
      </c>
      <c r="L216" s="137">
        <v>128518021</v>
      </c>
      <c r="N216" s="137">
        <v>54513300</v>
      </c>
    </row>
    <row r="218" spans="2:14">
      <c r="B218" t="s">
        <v>411</v>
      </c>
    </row>
    <row r="219" spans="2:14">
      <c r="B219" t="s">
        <v>62</v>
      </c>
      <c r="C219" t="s">
        <v>63</v>
      </c>
      <c r="D219" t="s">
        <v>64</v>
      </c>
      <c r="E219" t="s">
        <v>65</v>
      </c>
      <c r="F219" s="137" t="s">
        <v>168</v>
      </c>
      <c r="H219" s="137" t="s">
        <v>168</v>
      </c>
      <c r="J219" s="137" t="s">
        <v>168</v>
      </c>
      <c r="L219" s="137" t="s">
        <v>168</v>
      </c>
      <c r="N219" s="137" t="s">
        <v>168</v>
      </c>
    </row>
    <row r="220" spans="2:14">
      <c r="B220" t="s">
        <v>412</v>
      </c>
      <c r="C220">
        <v>1</v>
      </c>
      <c r="D220" t="s">
        <v>413</v>
      </c>
      <c r="E220" t="s">
        <v>414</v>
      </c>
      <c r="F220" s="137">
        <v>1000000</v>
      </c>
      <c r="H220" s="137">
        <v>7000000</v>
      </c>
      <c r="J220" s="137">
        <v>50000000</v>
      </c>
      <c r="L220" s="137">
        <v>25600000</v>
      </c>
      <c r="N220" s="137">
        <v>9000000</v>
      </c>
    </row>
    <row r="221" spans="2:14">
      <c r="B221" t="s">
        <v>415</v>
      </c>
      <c r="F221" s="137">
        <v>1000000</v>
      </c>
      <c r="H221" s="137">
        <v>7000000</v>
      </c>
      <c r="J221" s="137">
        <v>50000000</v>
      </c>
      <c r="L221" s="137">
        <v>25600000</v>
      </c>
      <c r="N221" s="137">
        <v>9000000</v>
      </c>
    </row>
    <row r="223" spans="2:14">
      <c r="B223" t="s">
        <v>416</v>
      </c>
      <c r="F223" s="137">
        <v>55692965</v>
      </c>
      <c r="H223" s="137">
        <v>41925537</v>
      </c>
      <c r="J223" s="137">
        <v>177212630</v>
      </c>
      <c r="L223" s="137">
        <v>154118021</v>
      </c>
      <c r="N223" s="137">
        <v>63513300</v>
      </c>
    </row>
    <row r="226" spans="2:14">
      <c r="B226" t="s">
        <v>417</v>
      </c>
      <c r="F226" s="137">
        <v>306855002.56530416</v>
      </c>
      <c r="H226" s="137">
        <v>155189185</v>
      </c>
      <c r="J226" s="137">
        <v>378585355</v>
      </c>
      <c r="L226" s="137">
        <v>540933939.39999998</v>
      </c>
      <c r="N226" s="137">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796875" defaultRowHeight="14.5"/>
  <cols>
    <col min="1" max="1" width="11.453125" customWidth="1"/>
    <col min="2" max="2" width="20.1796875" customWidth="1"/>
    <col min="3" max="256" width="11.453125" customWidth="1"/>
  </cols>
  <sheetData>
    <row r="1" spans="1:7">
      <c r="A1" s="379" t="s">
        <v>422</v>
      </c>
      <c r="B1" s="379"/>
      <c r="C1" s="379"/>
      <c r="D1" s="379"/>
      <c r="E1" s="379"/>
      <c r="F1" s="379"/>
      <c r="G1" s="379"/>
    </row>
    <row r="2" spans="1:7" ht="42">
      <c r="A2" s="379" t="s">
        <v>62</v>
      </c>
      <c r="B2" s="379"/>
      <c r="C2" s="173" t="s">
        <v>63</v>
      </c>
      <c r="D2" s="173" t="s">
        <v>64</v>
      </c>
      <c r="E2" s="245" t="s">
        <v>65</v>
      </c>
      <c r="F2" s="174" t="s">
        <v>66</v>
      </c>
      <c r="G2" s="174" t="s">
        <v>67</v>
      </c>
    </row>
    <row r="3" spans="1:7">
      <c r="A3" s="245"/>
      <c r="B3" s="175" t="s">
        <v>423</v>
      </c>
      <c r="C3" s="173"/>
      <c r="D3" s="173"/>
      <c r="E3" s="245"/>
      <c r="F3" s="174"/>
      <c r="G3" s="174"/>
    </row>
    <row r="4" spans="1:7">
      <c r="A4" s="176" t="s">
        <v>424</v>
      </c>
      <c r="B4" s="175" t="s">
        <v>425</v>
      </c>
      <c r="C4" s="176"/>
      <c r="D4" s="176"/>
      <c r="E4" s="176"/>
      <c r="F4" s="176"/>
      <c r="G4" s="176"/>
    </row>
    <row r="5" spans="1:7" ht="300">
      <c r="A5" s="177">
        <v>2.1</v>
      </c>
      <c r="B5" s="178" t="s">
        <v>426</v>
      </c>
      <c r="C5" s="179">
        <v>1</v>
      </c>
      <c r="D5" s="177" t="s">
        <v>427</v>
      </c>
      <c r="E5" s="180" t="s">
        <v>428</v>
      </c>
      <c r="F5" s="181"/>
      <c r="G5" s="181"/>
    </row>
    <row r="6" spans="1:7" ht="300">
      <c r="A6" s="182" t="s">
        <v>429</v>
      </c>
      <c r="B6" s="178" t="s">
        <v>430</v>
      </c>
      <c r="C6" s="179">
        <v>1</v>
      </c>
      <c r="D6" s="177" t="s">
        <v>427</v>
      </c>
      <c r="E6" s="180" t="s">
        <v>431</v>
      </c>
      <c r="F6" s="181"/>
      <c r="G6" s="181"/>
    </row>
    <row r="7" spans="1:7" ht="409.5">
      <c r="A7" s="183" t="s">
        <v>429</v>
      </c>
      <c r="B7" s="178" t="s">
        <v>432</v>
      </c>
      <c r="C7" s="179">
        <v>1</v>
      </c>
      <c r="D7" s="177" t="s">
        <v>433</v>
      </c>
      <c r="E7" s="180" t="s">
        <v>434</v>
      </c>
      <c r="F7" s="181"/>
      <c r="G7" s="181"/>
    </row>
    <row r="8" spans="1:7" ht="80">
      <c r="A8" s="177">
        <v>2.2000000000000002</v>
      </c>
      <c r="B8" s="178" t="s">
        <v>435</v>
      </c>
      <c r="C8" s="179">
        <v>1</v>
      </c>
      <c r="D8" s="177" t="s">
        <v>436</v>
      </c>
      <c r="E8" s="180" t="s">
        <v>437</v>
      </c>
      <c r="F8" s="181"/>
      <c r="G8" s="181"/>
    </row>
    <row r="9" spans="1:7" ht="100">
      <c r="A9" s="177">
        <v>2.2999999999999998</v>
      </c>
      <c r="B9" s="178" t="s">
        <v>438</v>
      </c>
      <c r="C9" s="184">
        <v>1</v>
      </c>
      <c r="D9" s="177" t="s">
        <v>439</v>
      </c>
      <c r="E9" s="180" t="s">
        <v>440</v>
      </c>
      <c r="F9" s="181"/>
      <c r="G9" s="181"/>
    </row>
    <row r="10" spans="1:7" ht="41.5">
      <c r="A10" s="176"/>
      <c r="B10" s="175" t="s">
        <v>441</v>
      </c>
      <c r="C10" s="176"/>
      <c r="D10" s="176"/>
      <c r="E10" s="176"/>
      <c r="F10" s="176"/>
      <c r="G10" s="176"/>
    </row>
    <row r="11" spans="1:7">
      <c r="A11" s="181">
        <v>1</v>
      </c>
      <c r="B11" s="185" t="s">
        <v>351</v>
      </c>
      <c r="C11" s="184">
        <v>1</v>
      </c>
      <c r="D11" s="186" t="s">
        <v>161</v>
      </c>
      <c r="E11" s="181"/>
      <c r="F11" s="181"/>
      <c r="G11" s="181"/>
    </row>
    <row r="12" spans="1:7">
      <c r="A12" s="181">
        <f t="shared" ref="A12:A50" si="0">+A11+1</f>
        <v>2</v>
      </c>
      <c r="B12" s="185" t="s">
        <v>352</v>
      </c>
      <c r="C12" s="184">
        <v>1</v>
      </c>
      <c r="D12" s="186" t="s">
        <v>161</v>
      </c>
      <c r="E12" s="181"/>
      <c r="F12" s="181"/>
      <c r="G12" s="181"/>
    </row>
    <row r="13" spans="1:7">
      <c r="A13" s="181">
        <f t="shared" si="0"/>
        <v>3</v>
      </c>
      <c r="B13" s="185" t="s">
        <v>353</v>
      </c>
      <c r="C13" s="184">
        <v>1</v>
      </c>
      <c r="D13" s="186" t="s">
        <v>161</v>
      </c>
      <c r="E13" s="181"/>
      <c r="F13" s="181"/>
      <c r="G13" s="181"/>
    </row>
    <row r="14" spans="1:7">
      <c r="A14" s="181">
        <f t="shared" si="0"/>
        <v>4</v>
      </c>
      <c r="B14" s="185" t="s">
        <v>354</v>
      </c>
      <c r="C14" s="184">
        <v>1</v>
      </c>
      <c r="D14" s="186" t="s">
        <v>161</v>
      </c>
      <c r="E14" s="181"/>
      <c r="F14" s="181"/>
      <c r="G14" s="181"/>
    </row>
    <row r="15" spans="1:7" ht="20">
      <c r="A15" s="181">
        <f t="shared" si="0"/>
        <v>5</v>
      </c>
      <c r="B15" s="185" t="s">
        <v>355</v>
      </c>
      <c r="C15" s="184">
        <v>1</v>
      </c>
      <c r="D15" s="186" t="s">
        <v>161</v>
      </c>
      <c r="E15" s="181"/>
      <c r="F15" s="181"/>
      <c r="G15" s="181"/>
    </row>
    <row r="16" spans="1:7" ht="20">
      <c r="A16" s="181">
        <f t="shared" si="0"/>
        <v>6</v>
      </c>
      <c r="B16" s="185" t="s">
        <v>356</v>
      </c>
      <c r="C16" s="184">
        <v>1</v>
      </c>
      <c r="D16" s="186" t="s">
        <v>161</v>
      </c>
      <c r="E16" s="181"/>
      <c r="F16" s="181"/>
      <c r="G16" s="181"/>
    </row>
    <row r="17" spans="1:7" ht="20">
      <c r="A17" s="181">
        <f t="shared" si="0"/>
        <v>7</v>
      </c>
      <c r="B17" s="185" t="s">
        <v>357</v>
      </c>
      <c r="C17" s="184">
        <v>1</v>
      </c>
      <c r="D17" s="186" t="s">
        <v>161</v>
      </c>
      <c r="E17" s="181"/>
      <c r="F17" s="181"/>
      <c r="G17" s="181"/>
    </row>
    <row r="18" spans="1:7">
      <c r="A18" s="181">
        <f t="shared" si="0"/>
        <v>8</v>
      </c>
      <c r="B18" s="185" t="s">
        <v>358</v>
      </c>
      <c r="C18" s="184">
        <v>1</v>
      </c>
      <c r="D18" s="186" t="s">
        <v>161</v>
      </c>
      <c r="E18" s="181"/>
      <c r="F18" s="181"/>
      <c r="G18" s="181"/>
    </row>
    <row r="19" spans="1:7" ht="20">
      <c r="A19" s="181">
        <f t="shared" si="0"/>
        <v>9</v>
      </c>
      <c r="B19" s="185" t="s">
        <v>359</v>
      </c>
      <c r="C19" s="184">
        <v>1</v>
      </c>
      <c r="D19" s="186" t="s">
        <v>161</v>
      </c>
      <c r="E19" s="181"/>
      <c r="F19" s="181"/>
      <c r="G19" s="181"/>
    </row>
    <row r="20" spans="1:7">
      <c r="A20" s="181">
        <f t="shared" si="0"/>
        <v>10</v>
      </c>
      <c r="B20" s="185" t="s">
        <v>360</v>
      </c>
      <c r="C20" s="184">
        <v>1</v>
      </c>
      <c r="D20" s="186" t="s">
        <v>161</v>
      </c>
      <c r="E20" s="181"/>
      <c r="F20" s="181"/>
      <c r="G20" s="181"/>
    </row>
    <row r="21" spans="1:7" ht="20">
      <c r="A21" s="181">
        <f t="shared" si="0"/>
        <v>11</v>
      </c>
      <c r="B21" s="185" t="s">
        <v>361</v>
      </c>
      <c r="C21" s="184">
        <v>1</v>
      </c>
      <c r="D21" s="186" t="s">
        <v>161</v>
      </c>
      <c r="E21" s="181"/>
      <c r="F21" s="181"/>
      <c r="G21" s="181"/>
    </row>
    <row r="22" spans="1:7">
      <c r="A22" s="181">
        <f t="shared" si="0"/>
        <v>12</v>
      </c>
      <c r="B22" s="185" t="s">
        <v>362</v>
      </c>
      <c r="C22" s="184">
        <v>1</v>
      </c>
      <c r="D22" s="186" t="s">
        <v>161</v>
      </c>
      <c r="E22" s="181"/>
      <c r="F22" s="181"/>
      <c r="G22" s="181"/>
    </row>
    <row r="23" spans="1:7" ht="20">
      <c r="A23" s="181">
        <f t="shared" si="0"/>
        <v>13</v>
      </c>
      <c r="B23" s="185" t="s">
        <v>363</v>
      </c>
      <c r="C23" s="184">
        <v>1</v>
      </c>
      <c r="D23" s="186" t="s">
        <v>161</v>
      </c>
      <c r="E23" s="181"/>
      <c r="F23" s="181"/>
      <c r="G23" s="181"/>
    </row>
    <row r="24" spans="1:7" ht="20">
      <c r="A24" s="181">
        <f t="shared" si="0"/>
        <v>14</v>
      </c>
      <c r="B24" s="185" t="s">
        <v>364</v>
      </c>
      <c r="C24" s="184">
        <v>1</v>
      </c>
      <c r="D24" s="186" t="s">
        <v>161</v>
      </c>
      <c r="E24" s="181"/>
      <c r="F24" s="181"/>
      <c r="G24" s="181"/>
    </row>
    <row r="25" spans="1:7">
      <c r="A25" s="181">
        <f t="shared" si="0"/>
        <v>15</v>
      </c>
      <c r="B25" s="185" t="s">
        <v>368</v>
      </c>
      <c r="C25" s="184">
        <v>1</v>
      </c>
      <c r="D25" s="186" t="s">
        <v>161</v>
      </c>
      <c r="E25" s="181"/>
      <c r="F25" s="181"/>
      <c r="G25" s="181"/>
    </row>
    <row r="26" spans="1:7" ht="20">
      <c r="A26" s="181">
        <f t="shared" si="0"/>
        <v>16</v>
      </c>
      <c r="B26" s="185" t="s">
        <v>442</v>
      </c>
      <c r="C26" s="184">
        <v>1</v>
      </c>
      <c r="D26" s="186" t="s">
        <v>161</v>
      </c>
      <c r="E26" s="181"/>
      <c r="F26" s="181"/>
      <c r="G26" s="181"/>
    </row>
    <row r="27" spans="1:7" ht="30">
      <c r="A27" s="181">
        <f t="shared" si="0"/>
        <v>17</v>
      </c>
      <c r="B27" s="185" t="s">
        <v>443</v>
      </c>
      <c r="C27" s="184">
        <v>1</v>
      </c>
      <c r="D27" s="186" t="s">
        <v>161</v>
      </c>
      <c r="E27" s="181"/>
      <c r="F27" s="181"/>
      <c r="G27" s="181"/>
    </row>
    <row r="28" spans="1:7" ht="30">
      <c r="A28" s="181">
        <f t="shared" si="0"/>
        <v>18</v>
      </c>
      <c r="B28" s="187" t="s">
        <v>443</v>
      </c>
      <c r="C28" s="184">
        <v>1</v>
      </c>
      <c r="D28" s="186" t="s">
        <v>161</v>
      </c>
      <c r="E28" s="181"/>
      <c r="F28" s="181"/>
      <c r="G28" s="181"/>
    </row>
    <row r="29" spans="1:7" ht="30">
      <c r="A29" s="181">
        <f t="shared" si="0"/>
        <v>19</v>
      </c>
      <c r="B29" s="187" t="s">
        <v>444</v>
      </c>
      <c r="C29" s="184">
        <v>1</v>
      </c>
      <c r="D29" s="186" t="s">
        <v>161</v>
      </c>
      <c r="E29" s="181"/>
      <c r="F29" s="181"/>
      <c r="G29" s="181"/>
    </row>
    <row r="30" spans="1:7">
      <c r="A30" s="181">
        <f t="shared" si="0"/>
        <v>20</v>
      </c>
      <c r="B30" s="187" t="s">
        <v>445</v>
      </c>
      <c r="C30" s="184">
        <v>1</v>
      </c>
      <c r="D30" s="186" t="s">
        <v>161</v>
      </c>
      <c r="E30" s="181"/>
      <c r="F30" s="181"/>
      <c r="G30" s="181"/>
    </row>
    <row r="31" spans="1:7" ht="20">
      <c r="A31" s="181">
        <f t="shared" si="0"/>
        <v>21</v>
      </c>
      <c r="B31" s="187" t="s">
        <v>446</v>
      </c>
      <c r="C31" s="184">
        <v>1</v>
      </c>
      <c r="D31" s="186" t="s">
        <v>161</v>
      </c>
      <c r="E31" s="181"/>
      <c r="F31" s="181"/>
      <c r="G31" s="181"/>
    </row>
    <row r="32" spans="1:7" ht="20">
      <c r="A32" s="181">
        <f t="shared" si="0"/>
        <v>22</v>
      </c>
      <c r="B32" s="185" t="s">
        <v>379</v>
      </c>
      <c r="C32" s="184">
        <v>1</v>
      </c>
      <c r="D32" s="186" t="s">
        <v>161</v>
      </c>
      <c r="E32" s="181"/>
      <c r="F32" s="181"/>
      <c r="G32" s="181"/>
    </row>
    <row r="33" spans="1:7" ht="20">
      <c r="A33" s="181">
        <f t="shared" si="0"/>
        <v>23</v>
      </c>
      <c r="B33" s="185" t="s">
        <v>380</v>
      </c>
      <c r="C33" s="184">
        <v>1</v>
      </c>
      <c r="D33" s="186" t="s">
        <v>161</v>
      </c>
      <c r="E33" s="181"/>
      <c r="F33" s="181"/>
      <c r="G33" s="181"/>
    </row>
    <row r="34" spans="1:7" ht="20">
      <c r="A34" s="181">
        <f t="shared" si="0"/>
        <v>24</v>
      </c>
      <c r="B34" s="185" t="s">
        <v>381</v>
      </c>
      <c r="C34" s="184">
        <v>1</v>
      </c>
      <c r="D34" s="186" t="s">
        <v>161</v>
      </c>
      <c r="E34" s="181"/>
      <c r="F34" s="181"/>
      <c r="G34" s="181"/>
    </row>
    <row r="35" spans="1:7" ht="20">
      <c r="A35" s="181">
        <f t="shared" si="0"/>
        <v>25</v>
      </c>
      <c r="B35" s="185" t="s">
        <v>382</v>
      </c>
      <c r="C35" s="184">
        <v>1</v>
      </c>
      <c r="D35" s="186" t="s">
        <v>161</v>
      </c>
      <c r="E35" s="181"/>
      <c r="F35" s="181"/>
      <c r="G35" s="181"/>
    </row>
    <row r="36" spans="1:7" ht="20">
      <c r="A36" s="181">
        <f t="shared" si="0"/>
        <v>26</v>
      </c>
      <c r="B36" s="185" t="s">
        <v>383</v>
      </c>
      <c r="C36" s="184">
        <v>1</v>
      </c>
      <c r="D36" s="186" t="s">
        <v>161</v>
      </c>
      <c r="E36" s="181"/>
      <c r="F36" s="181"/>
      <c r="G36" s="181"/>
    </row>
    <row r="37" spans="1:7" ht="20">
      <c r="A37" s="181">
        <f t="shared" si="0"/>
        <v>27</v>
      </c>
      <c r="B37" s="185" t="s">
        <v>384</v>
      </c>
      <c r="C37" s="184">
        <v>1</v>
      </c>
      <c r="D37" s="186" t="s">
        <v>161</v>
      </c>
      <c r="E37" s="181"/>
      <c r="F37" s="181"/>
      <c r="G37" s="181"/>
    </row>
    <row r="38" spans="1:7" ht="20">
      <c r="A38" s="181">
        <f t="shared" si="0"/>
        <v>28</v>
      </c>
      <c r="B38" s="185" t="s">
        <v>385</v>
      </c>
      <c r="C38" s="184">
        <v>1</v>
      </c>
      <c r="D38" s="186" t="s">
        <v>161</v>
      </c>
      <c r="E38" s="181"/>
      <c r="F38" s="181"/>
      <c r="G38" s="181"/>
    </row>
    <row r="39" spans="1:7" ht="20">
      <c r="A39" s="181">
        <f t="shared" si="0"/>
        <v>29</v>
      </c>
      <c r="B39" s="185" t="s">
        <v>386</v>
      </c>
      <c r="C39" s="184">
        <v>1</v>
      </c>
      <c r="D39" s="186" t="s">
        <v>161</v>
      </c>
      <c r="E39" s="181"/>
      <c r="F39" s="181"/>
      <c r="G39" s="181"/>
    </row>
    <row r="40" spans="1:7" ht="20">
      <c r="A40" s="181">
        <f t="shared" si="0"/>
        <v>30</v>
      </c>
      <c r="B40" s="185" t="s">
        <v>387</v>
      </c>
      <c r="C40" s="184">
        <v>1</v>
      </c>
      <c r="D40" s="186" t="s">
        <v>161</v>
      </c>
      <c r="E40" s="181"/>
      <c r="F40" s="181"/>
      <c r="G40" s="181"/>
    </row>
    <row r="41" spans="1:7" ht="20">
      <c r="A41" s="181">
        <f t="shared" si="0"/>
        <v>31</v>
      </c>
      <c r="B41" s="185" t="s">
        <v>388</v>
      </c>
      <c r="C41" s="184">
        <v>1</v>
      </c>
      <c r="D41" s="186" t="s">
        <v>161</v>
      </c>
      <c r="E41" s="181"/>
      <c r="F41" s="181"/>
      <c r="G41" s="181"/>
    </row>
    <row r="42" spans="1:7" ht="20">
      <c r="A42" s="181">
        <f t="shared" si="0"/>
        <v>32</v>
      </c>
      <c r="B42" s="185" t="s">
        <v>389</v>
      </c>
      <c r="C42" s="184">
        <v>1</v>
      </c>
      <c r="D42" s="186" t="s">
        <v>161</v>
      </c>
      <c r="E42" s="181"/>
      <c r="F42" s="181"/>
      <c r="G42" s="181"/>
    </row>
    <row r="43" spans="1:7" ht="20">
      <c r="A43" s="181">
        <f t="shared" si="0"/>
        <v>33</v>
      </c>
      <c r="B43" s="185" t="s">
        <v>390</v>
      </c>
      <c r="C43" s="184">
        <v>1</v>
      </c>
      <c r="D43" s="186" t="s">
        <v>161</v>
      </c>
      <c r="E43" s="181"/>
      <c r="F43" s="181"/>
      <c r="G43" s="181"/>
    </row>
    <row r="44" spans="1:7" ht="20">
      <c r="A44" s="181">
        <f t="shared" si="0"/>
        <v>34</v>
      </c>
      <c r="B44" s="185" t="s">
        <v>391</v>
      </c>
      <c r="C44" s="184">
        <v>1</v>
      </c>
      <c r="D44" s="186" t="s">
        <v>161</v>
      </c>
      <c r="E44" s="181"/>
      <c r="F44" s="181"/>
      <c r="G44" s="181"/>
    </row>
    <row r="45" spans="1:7" ht="20">
      <c r="A45" s="181">
        <f t="shared" si="0"/>
        <v>35</v>
      </c>
      <c r="B45" s="185" t="s">
        <v>392</v>
      </c>
      <c r="C45" s="184">
        <v>1</v>
      </c>
      <c r="D45" s="186" t="s">
        <v>161</v>
      </c>
      <c r="E45" s="181"/>
      <c r="F45" s="181"/>
      <c r="G45" s="181"/>
    </row>
    <row r="46" spans="1:7" ht="20">
      <c r="A46" s="181">
        <f t="shared" si="0"/>
        <v>36</v>
      </c>
      <c r="B46" s="185" t="s">
        <v>393</v>
      </c>
      <c r="C46" s="184">
        <v>1</v>
      </c>
      <c r="D46" s="186" t="s">
        <v>161</v>
      </c>
      <c r="E46" s="181"/>
      <c r="F46" s="181"/>
      <c r="G46" s="181"/>
    </row>
    <row r="47" spans="1:7" ht="20">
      <c r="A47" s="181">
        <f t="shared" si="0"/>
        <v>37</v>
      </c>
      <c r="B47" s="185" t="s">
        <v>394</v>
      </c>
      <c r="C47" s="184">
        <v>1</v>
      </c>
      <c r="D47" s="186" t="s">
        <v>161</v>
      </c>
      <c r="E47" s="181"/>
      <c r="F47" s="181"/>
      <c r="G47" s="181"/>
    </row>
    <row r="48" spans="1:7" ht="20">
      <c r="A48" s="181">
        <f t="shared" si="0"/>
        <v>38</v>
      </c>
      <c r="B48" s="185" t="s">
        <v>395</v>
      </c>
      <c r="C48" s="184">
        <v>1</v>
      </c>
      <c r="D48" s="186" t="s">
        <v>161</v>
      </c>
      <c r="E48" s="181"/>
      <c r="F48" s="181"/>
      <c r="G48" s="181"/>
    </row>
    <row r="49" spans="1:7" ht="20">
      <c r="A49" s="181">
        <f t="shared" si="0"/>
        <v>39</v>
      </c>
      <c r="B49" s="185" t="s">
        <v>396</v>
      </c>
      <c r="C49" s="184">
        <v>1</v>
      </c>
      <c r="D49" s="186" t="s">
        <v>161</v>
      </c>
      <c r="E49" s="181"/>
      <c r="F49" s="181"/>
      <c r="G49" s="181"/>
    </row>
    <row r="50" spans="1:7" ht="20">
      <c r="A50" s="181">
        <f t="shared" si="0"/>
        <v>40</v>
      </c>
      <c r="B50" s="185" t="s">
        <v>397</v>
      </c>
      <c r="C50" s="184">
        <v>1</v>
      </c>
      <c r="D50" s="186" t="s">
        <v>161</v>
      </c>
      <c r="E50" s="181"/>
      <c r="F50" s="181"/>
      <c r="G50" s="181"/>
    </row>
    <row r="51" spans="1:7">
      <c r="A51" s="176"/>
      <c r="B51" s="175" t="s">
        <v>447</v>
      </c>
      <c r="C51" s="176"/>
      <c r="D51" s="176"/>
      <c r="E51" s="176"/>
      <c r="F51" s="176"/>
      <c r="G51" s="176"/>
    </row>
    <row r="52" spans="1:7" ht="31.5">
      <c r="A52" s="188">
        <v>4</v>
      </c>
      <c r="B52" s="189" t="s">
        <v>448</v>
      </c>
      <c r="C52" s="184">
        <v>3</v>
      </c>
      <c r="D52" s="186" t="s">
        <v>449</v>
      </c>
      <c r="E52" s="188" t="s">
        <v>450</v>
      </c>
      <c r="F52" s="181"/>
      <c r="G52" s="181"/>
    </row>
    <row r="53" spans="1:7">
      <c r="A53" s="176"/>
      <c r="B53" s="190" t="s">
        <v>451</v>
      </c>
      <c r="C53" s="176"/>
      <c r="D53" s="176"/>
      <c r="E53" s="176"/>
      <c r="F53" s="176"/>
      <c r="G53" s="176"/>
    </row>
    <row r="54" spans="1:7">
      <c r="A54" s="181" t="s">
        <v>452</v>
      </c>
      <c r="B54" s="185" t="s">
        <v>453</v>
      </c>
      <c r="C54" s="184">
        <v>1</v>
      </c>
      <c r="D54" s="186" t="s">
        <v>454</v>
      </c>
      <c r="E54" s="181" t="s">
        <v>455</v>
      </c>
      <c r="F54" s="181"/>
      <c r="G54" s="181"/>
    </row>
    <row r="55" spans="1:7" ht="261.5">
      <c r="A55" s="181" t="s">
        <v>456</v>
      </c>
      <c r="B55" s="185" t="s">
        <v>457</v>
      </c>
      <c r="C55" s="179">
        <v>1</v>
      </c>
      <c r="D55" s="186" t="s">
        <v>449</v>
      </c>
      <c r="E55" s="191" t="s">
        <v>458</v>
      </c>
      <c r="F55" s="181"/>
      <c r="G55" s="181"/>
    </row>
    <row r="56" spans="1:7" ht="41.5">
      <c r="A56" s="181" t="s">
        <v>459</v>
      </c>
      <c r="B56" s="185" t="s">
        <v>460</v>
      </c>
      <c r="C56" s="184">
        <v>1</v>
      </c>
      <c r="D56" s="186" t="s">
        <v>461</v>
      </c>
      <c r="E56" s="191" t="s">
        <v>462</v>
      </c>
      <c r="F56" s="181"/>
      <c r="G56" s="181"/>
    </row>
    <row r="57" spans="1:7" ht="30">
      <c r="A57" s="181" t="s">
        <v>463</v>
      </c>
      <c r="B57" s="185" t="s">
        <v>464</v>
      </c>
      <c r="C57" s="184">
        <v>1</v>
      </c>
      <c r="D57" s="186" t="s">
        <v>465</v>
      </c>
      <c r="E57" s="181" t="s">
        <v>455</v>
      </c>
      <c r="F57" s="181"/>
      <c r="G57" s="181"/>
    </row>
    <row r="58" spans="1:7" ht="71.5">
      <c r="A58" s="181" t="s">
        <v>466</v>
      </c>
      <c r="B58" s="185" t="s">
        <v>467</v>
      </c>
      <c r="C58" s="184">
        <v>1</v>
      </c>
      <c r="D58" s="186" t="s">
        <v>468</v>
      </c>
      <c r="E58" s="191" t="s">
        <v>469</v>
      </c>
      <c r="F58" s="181"/>
      <c r="G58" s="181"/>
    </row>
    <row r="59" spans="1:7" ht="64">
      <c r="A59" s="176"/>
      <c r="B59" s="190" t="s">
        <v>470</v>
      </c>
      <c r="C59" s="176"/>
      <c r="D59" s="176"/>
      <c r="E59" s="176"/>
      <c r="F59" s="176"/>
      <c r="G59" s="176"/>
    </row>
    <row r="60" spans="1:7">
      <c r="A60" s="181"/>
      <c r="B60" s="185" t="s">
        <v>471</v>
      </c>
      <c r="C60" s="184"/>
      <c r="D60" s="186"/>
      <c r="E60" s="191"/>
      <c r="F60" s="181"/>
      <c r="G60" s="181"/>
    </row>
    <row r="61" spans="1:7">
      <c r="A61" s="176"/>
      <c r="B61" s="190" t="s">
        <v>472</v>
      </c>
      <c r="C61" s="176"/>
      <c r="D61" s="176"/>
      <c r="E61" s="176"/>
      <c r="F61" s="176"/>
      <c r="G61" s="176"/>
    </row>
    <row r="62" spans="1:7" ht="131.5">
      <c r="A62" s="177">
        <v>7.1</v>
      </c>
      <c r="B62" s="178" t="s">
        <v>473</v>
      </c>
      <c r="C62" s="179">
        <v>1</v>
      </c>
      <c r="D62" s="177" t="s">
        <v>161</v>
      </c>
      <c r="E62" s="191" t="s">
        <v>474</v>
      </c>
      <c r="F62" s="181"/>
      <c r="G62" s="181"/>
    </row>
    <row r="63" spans="1:7">
      <c r="A63" s="192"/>
      <c r="B63" s="193" t="s">
        <v>475</v>
      </c>
      <c r="C63" s="192"/>
      <c r="D63" s="192"/>
      <c r="E63" s="192"/>
      <c r="F63" s="192"/>
      <c r="G63" s="192"/>
    </row>
    <row r="64" spans="1:7" ht="409.5">
      <c r="A64" s="177">
        <v>1</v>
      </c>
      <c r="B64" s="185" t="s">
        <v>476</v>
      </c>
      <c r="C64" s="184"/>
      <c r="D64" s="194" t="s">
        <v>465</v>
      </c>
      <c r="E64" s="180" t="s">
        <v>477</v>
      </c>
      <c r="F64" s="181"/>
      <c r="G64" s="181"/>
    </row>
    <row r="65" spans="1:7" ht="40">
      <c r="A65" s="192"/>
      <c r="B65" s="193" t="s">
        <v>478</v>
      </c>
      <c r="C65" s="192"/>
      <c r="D65" s="192"/>
      <c r="E65" s="192"/>
      <c r="F65" s="192"/>
      <c r="G65" s="192"/>
    </row>
    <row r="66" spans="1:7" ht="51.5">
      <c r="A66" s="181">
        <v>9</v>
      </c>
      <c r="B66" s="185" t="s">
        <v>479</v>
      </c>
      <c r="C66" s="184">
        <v>1</v>
      </c>
      <c r="D66" s="181" t="s">
        <v>161</v>
      </c>
      <c r="E66" s="191" t="s">
        <v>480</v>
      </c>
      <c r="F66" s="181"/>
      <c r="G66" s="181"/>
    </row>
    <row r="67" spans="1:7" ht="31.5">
      <c r="A67" s="181">
        <v>9.1</v>
      </c>
      <c r="B67" s="185" t="s">
        <v>481</v>
      </c>
      <c r="C67" s="184">
        <v>1</v>
      </c>
      <c r="D67" s="181" t="s">
        <v>161</v>
      </c>
      <c r="E67" s="191" t="s">
        <v>482</v>
      </c>
      <c r="F67" s="181"/>
      <c r="G67" s="181"/>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1"/>
  <sheetViews>
    <sheetView tabSelected="1" zoomScale="70" zoomScaleNormal="70" workbookViewId="0">
      <selection activeCell="A51" sqref="A51:C51"/>
    </sheetView>
  </sheetViews>
  <sheetFormatPr baseColWidth="10" defaultColWidth="9.1796875" defaultRowHeight="14.5"/>
  <cols>
    <col min="1" max="1" width="10.1796875" customWidth="1"/>
    <col min="2" max="2" width="75.453125" bestFit="1" customWidth="1"/>
    <col min="3" max="3" width="30.26953125" bestFit="1" customWidth="1"/>
    <col min="4" max="246" width="11.453125" customWidth="1"/>
  </cols>
  <sheetData>
    <row r="1" spans="1:3">
      <c r="A1" s="387" t="s">
        <v>543</v>
      </c>
      <c r="B1" s="388"/>
      <c r="C1" s="389"/>
    </row>
    <row r="2" spans="1:3">
      <c r="A2" s="398" t="s">
        <v>483</v>
      </c>
      <c r="B2" s="399"/>
      <c r="C2" s="400"/>
    </row>
    <row r="3" spans="1:3">
      <c r="A3" s="401" t="s">
        <v>484</v>
      </c>
      <c r="B3" s="391"/>
      <c r="C3" s="392"/>
    </row>
    <row r="4" spans="1:3">
      <c r="A4" s="402" t="s">
        <v>485</v>
      </c>
      <c r="B4" s="403"/>
      <c r="C4" s="404"/>
    </row>
    <row r="5" spans="1:3">
      <c r="A5" s="405" t="s">
        <v>528</v>
      </c>
      <c r="B5" s="406"/>
      <c r="C5" s="407"/>
    </row>
    <row r="6" spans="1:3">
      <c r="A6" s="405" t="s">
        <v>486</v>
      </c>
      <c r="B6" s="408"/>
      <c r="C6" s="409"/>
    </row>
    <row r="7" spans="1:3">
      <c r="A7" s="410"/>
      <c r="B7" s="408"/>
      <c r="C7" s="409"/>
    </row>
    <row r="8" spans="1:3">
      <c r="A8" s="410"/>
      <c r="B8" s="408"/>
      <c r="C8" s="409"/>
    </row>
    <row r="9" spans="1:3" ht="15" thickBot="1">
      <c r="A9" s="390"/>
      <c r="B9" s="391"/>
      <c r="C9" s="392"/>
    </row>
    <row r="10" spans="1:3">
      <c r="A10" s="393" t="s">
        <v>487</v>
      </c>
      <c r="B10" s="394"/>
      <c r="C10" s="395"/>
    </row>
    <row r="11" spans="1:3">
      <c r="A11" s="384" t="s">
        <v>527</v>
      </c>
      <c r="B11" s="385"/>
      <c r="C11" s="386"/>
    </row>
    <row r="12" spans="1:3" ht="52.5" customHeight="1">
      <c r="A12" s="252" t="s">
        <v>488</v>
      </c>
      <c r="B12" s="250" t="s">
        <v>514</v>
      </c>
      <c r="C12" s="253" t="s">
        <v>14</v>
      </c>
    </row>
    <row r="13" spans="1:3">
      <c r="A13" s="260">
        <v>1</v>
      </c>
      <c r="B13" s="262" t="s">
        <v>515</v>
      </c>
      <c r="C13" s="254"/>
    </row>
    <row r="14" spans="1:3">
      <c r="A14" s="260">
        <v>2</v>
      </c>
      <c r="B14" s="93" t="s">
        <v>516</v>
      </c>
      <c r="C14" s="254"/>
    </row>
    <row r="15" spans="1:3">
      <c r="A15" s="260">
        <v>3</v>
      </c>
      <c r="B15" s="263" t="s">
        <v>517</v>
      </c>
      <c r="C15" s="254"/>
    </row>
    <row r="16" spans="1:3">
      <c r="A16" s="260">
        <v>4</v>
      </c>
      <c r="B16" s="263" t="s">
        <v>518</v>
      </c>
      <c r="C16" s="254"/>
    </row>
    <row r="17" spans="1:3">
      <c r="A17" s="260">
        <v>5</v>
      </c>
      <c r="B17" s="263" t="s">
        <v>519</v>
      </c>
      <c r="C17" s="254"/>
    </row>
    <row r="18" spans="1:3">
      <c r="A18" s="260">
        <v>6</v>
      </c>
      <c r="B18" s="263" t="s">
        <v>520</v>
      </c>
      <c r="C18" s="254"/>
    </row>
    <row r="19" spans="1:3">
      <c r="A19" s="260">
        <v>7</v>
      </c>
      <c r="B19" s="263" t="s">
        <v>521</v>
      </c>
      <c r="C19" s="254"/>
    </row>
    <row r="20" spans="1:3">
      <c r="A20" s="260">
        <v>8</v>
      </c>
      <c r="B20" s="263" t="s">
        <v>522</v>
      </c>
      <c r="C20" s="254"/>
    </row>
    <row r="21" spans="1:3">
      <c r="A21" s="260">
        <v>9</v>
      </c>
      <c r="B21" s="263" t="s">
        <v>523</v>
      </c>
      <c r="C21" s="254"/>
    </row>
    <row r="22" spans="1:3">
      <c r="A22" s="260">
        <v>10</v>
      </c>
      <c r="B22" s="263" t="s">
        <v>524</v>
      </c>
      <c r="C22" s="254"/>
    </row>
    <row r="23" spans="1:3">
      <c r="A23" s="260">
        <v>11</v>
      </c>
      <c r="B23" s="263" t="s">
        <v>525</v>
      </c>
      <c r="C23" s="254"/>
    </row>
    <row r="24" spans="1:3">
      <c r="A24" s="260">
        <v>12</v>
      </c>
      <c r="B24" s="263" t="s">
        <v>526</v>
      </c>
      <c r="C24" s="254"/>
    </row>
    <row r="25" spans="1:3">
      <c r="A25" s="380" t="s">
        <v>512</v>
      </c>
      <c r="B25" s="381"/>
      <c r="C25" s="257">
        <f>SUM(C13:C24)</f>
        <v>0</v>
      </c>
    </row>
    <row r="26" spans="1:3">
      <c r="A26" s="382" t="s">
        <v>513</v>
      </c>
      <c r="B26" s="383"/>
      <c r="C26" s="258">
        <f>C25*0.19</f>
        <v>0</v>
      </c>
    </row>
    <row r="27" spans="1:3" ht="15" thickBot="1">
      <c r="A27" s="396" t="s">
        <v>56</v>
      </c>
      <c r="B27" s="397"/>
      <c r="C27" s="259">
        <f>C25+C26</f>
        <v>0</v>
      </c>
    </row>
    <row r="28" spans="1:3">
      <c r="A28" s="255"/>
      <c r="B28" s="251"/>
      <c r="C28" s="256"/>
    </row>
    <row r="29" spans="1:3">
      <c r="A29" s="255"/>
      <c r="B29" s="251"/>
      <c r="C29" s="256"/>
    </row>
    <row r="30" spans="1:3" ht="15.75" customHeight="1">
      <c r="A30" s="384" t="s">
        <v>542</v>
      </c>
      <c r="B30" s="385"/>
      <c r="C30" s="386"/>
    </row>
    <row r="31" spans="1:3" ht="57" customHeight="1">
      <c r="A31" s="252" t="s">
        <v>488</v>
      </c>
      <c r="B31" s="250" t="s">
        <v>514</v>
      </c>
      <c r="C31" s="253" t="s">
        <v>14</v>
      </c>
    </row>
    <row r="32" spans="1:3">
      <c r="A32" s="260">
        <v>1</v>
      </c>
      <c r="B32" s="262" t="s">
        <v>529</v>
      </c>
      <c r="C32" s="254"/>
    </row>
    <row r="33" spans="1:3">
      <c r="A33" s="260">
        <v>2</v>
      </c>
      <c r="B33" s="93" t="s">
        <v>530</v>
      </c>
      <c r="C33" s="254"/>
    </row>
    <row r="34" spans="1:3">
      <c r="A34" s="260">
        <v>3</v>
      </c>
      <c r="B34" s="263" t="s">
        <v>531</v>
      </c>
      <c r="C34" s="254"/>
    </row>
    <row r="35" spans="1:3">
      <c r="A35" s="260">
        <v>4</v>
      </c>
      <c r="B35" s="263" t="s">
        <v>532</v>
      </c>
      <c r="C35" s="254"/>
    </row>
    <row r="36" spans="1:3">
      <c r="A36" s="260">
        <v>5</v>
      </c>
      <c r="B36" s="263" t="s">
        <v>533</v>
      </c>
      <c r="C36" s="254"/>
    </row>
    <row r="37" spans="1:3">
      <c r="A37" s="260">
        <v>6</v>
      </c>
      <c r="B37" s="263" t="s">
        <v>534</v>
      </c>
      <c r="C37" s="254"/>
    </row>
    <row r="38" spans="1:3">
      <c r="A38" s="260">
        <v>7</v>
      </c>
      <c r="B38" s="263" t="s">
        <v>535</v>
      </c>
      <c r="C38" s="254"/>
    </row>
    <row r="39" spans="1:3">
      <c r="A39" s="260">
        <v>8</v>
      </c>
      <c r="B39" s="263" t="s">
        <v>536</v>
      </c>
      <c r="C39" s="254"/>
    </row>
    <row r="40" spans="1:3">
      <c r="A40" s="260">
        <v>9</v>
      </c>
      <c r="B40" s="263" t="s">
        <v>537</v>
      </c>
      <c r="C40" s="254"/>
    </row>
    <row r="41" spans="1:3">
      <c r="A41" s="260">
        <v>10</v>
      </c>
      <c r="B41" s="263" t="s">
        <v>538</v>
      </c>
      <c r="C41" s="254"/>
    </row>
    <row r="42" spans="1:3">
      <c r="A42" s="380" t="s">
        <v>512</v>
      </c>
      <c r="B42" s="381"/>
      <c r="C42" s="257">
        <f>SUM(C32:C41)</f>
        <v>0</v>
      </c>
    </row>
    <row r="43" spans="1:3">
      <c r="A43" s="382" t="s">
        <v>513</v>
      </c>
      <c r="B43" s="383"/>
      <c r="C43" s="258">
        <f>C42*0.19</f>
        <v>0</v>
      </c>
    </row>
    <row r="44" spans="1:3" ht="15" thickBot="1">
      <c r="A44" s="396" t="s">
        <v>56</v>
      </c>
      <c r="B44" s="397"/>
      <c r="C44" s="259">
        <f>C42+C43</f>
        <v>0</v>
      </c>
    </row>
    <row r="45" spans="1:3">
      <c r="A45" s="265"/>
      <c r="B45" s="261"/>
      <c r="C45" s="266"/>
    </row>
    <row r="46" spans="1:3" s="264" customFormat="1" ht="57" customHeight="1">
      <c r="A46" s="411" t="s">
        <v>544</v>
      </c>
      <c r="B46" s="412"/>
      <c r="C46" s="413"/>
    </row>
    <row r="47" spans="1:3" s="264" customFormat="1" ht="33.75" customHeight="1">
      <c r="A47" s="411" t="s">
        <v>539</v>
      </c>
      <c r="B47" s="412"/>
      <c r="C47" s="413"/>
    </row>
    <row r="48" spans="1:3" s="264" customFormat="1" ht="63.75" customHeight="1">
      <c r="A48" s="411" t="s">
        <v>545</v>
      </c>
      <c r="B48" s="412"/>
      <c r="C48" s="413"/>
    </row>
    <row r="49" spans="1:3" s="264" customFormat="1" ht="63.75" customHeight="1">
      <c r="A49" s="411" t="s">
        <v>546</v>
      </c>
      <c r="B49" s="412"/>
      <c r="C49" s="413"/>
    </row>
    <row r="50" spans="1:3" s="264" customFormat="1" ht="45.75" customHeight="1">
      <c r="A50" s="411" t="s">
        <v>540</v>
      </c>
      <c r="B50" s="412"/>
      <c r="C50" s="413"/>
    </row>
    <row r="51" spans="1:3" s="264" customFormat="1" ht="103.5" customHeight="1" thickBot="1">
      <c r="A51" s="414" t="s">
        <v>541</v>
      </c>
      <c r="B51" s="415"/>
      <c r="C51" s="416"/>
    </row>
  </sheetData>
  <mergeCells count="22">
    <mergeCell ref="A50:C50"/>
    <mergeCell ref="A51:C51"/>
    <mergeCell ref="A44:B44"/>
    <mergeCell ref="A46:C46"/>
    <mergeCell ref="A47:C47"/>
    <mergeCell ref="A48:C48"/>
    <mergeCell ref="A49:C49"/>
    <mergeCell ref="A42:B42"/>
    <mergeCell ref="A43:B43"/>
    <mergeCell ref="A30:C30"/>
    <mergeCell ref="A1:C1"/>
    <mergeCell ref="A9:C9"/>
    <mergeCell ref="A10:C10"/>
    <mergeCell ref="A11:C11"/>
    <mergeCell ref="A25:B25"/>
    <mergeCell ref="A26:B26"/>
    <mergeCell ref="A27:B27"/>
    <mergeCell ref="A2:C2"/>
    <mergeCell ref="A3:C3"/>
    <mergeCell ref="A4:C4"/>
    <mergeCell ref="A5:C5"/>
    <mergeCell ref="A6:C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4.5"/>
  <cols>
    <col min="1" max="1" width="5.1796875" style="195" customWidth="1"/>
    <col min="2" max="2" width="16.54296875" style="196" customWidth="1"/>
    <col min="3" max="3" width="73.26953125" style="197" customWidth="1"/>
    <col min="4" max="4" width="13.81640625" style="198" bestFit="1" customWidth="1"/>
    <col min="5" max="5" width="22" style="199" bestFit="1" customWidth="1"/>
    <col min="6" max="6" width="15.453125" style="195" customWidth="1"/>
    <col min="7" max="7" width="22.1796875" style="195" bestFit="1" customWidth="1"/>
    <col min="8" max="63" width="11.453125" style="200" customWidth="1"/>
    <col min="64" max="236" width="11.453125" style="195" customWidth="1"/>
    <col min="237" max="237" width="5.1796875" style="195" customWidth="1"/>
    <col min="238" max="238" width="15.54296875" style="195" customWidth="1"/>
    <col min="239" max="239" width="73.26953125" style="195" customWidth="1"/>
    <col min="240" max="240" width="7.54296875" style="195" customWidth="1"/>
    <col min="241" max="241" width="11.1796875" style="195" customWidth="1"/>
    <col min="242" max="255" width="0" style="195" hidden="1" customWidth="1"/>
    <col min="256" max="16384" width="13" style="195"/>
  </cols>
  <sheetData>
    <row r="2" spans="1:63" ht="15" thickBot="1"/>
    <row r="3" spans="1:63" s="205" customFormat="1" ht="46.5" customHeight="1" thickBot="1">
      <c r="A3" s="201" t="s">
        <v>8</v>
      </c>
      <c r="B3" s="201" t="s">
        <v>10</v>
      </c>
      <c r="C3" s="201" t="s">
        <v>11</v>
      </c>
      <c r="D3" s="201" t="s">
        <v>12</v>
      </c>
      <c r="E3" s="202" t="s">
        <v>13</v>
      </c>
      <c r="F3" s="203" t="s">
        <v>6</v>
      </c>
      <c r="G3" s="201" t="s">
        <v>489</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row>
    <row r="4" spans="1:63" s="210" customFormat="1" ht="90" customHeight="1">
      <c r="A4" s="417">
        <v>1</v>
      </c>
      <c r="B4" s="420" t="s">
        <v>490</v>
      </c>
      <c r="C4" s="206" t="s">
        <v>491</v>
      </c>
      <c r="D4" s="207">
        <v>1</v>
      </c>
      <c r="E4" s="208">
        <v>100</v>
      </c>
      <c r="F4" s="423">
        <v>95</v>
      </c>
      <c r="G4" s="426" t="s">
        <v>492</v>
      </c>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row>
    <row r="5" spans="1:63" s="210" customFormat="1" ht="87">
      <c r="A5" s="418"/>
      <c r="B5" s="421"/>
      <c r="C5" s="211" t="s">
        <v>493</v>
      </c>
      <c r="D5" s="212">
        <v>1</v>
      </c>
      <c r="E5" s="213">
        <v>100</v>
      </c>
      <c r="F5" s="424"/>
      <c r="G5" s="427"/>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row>
    <row r="6" spans="1:63" s="210" customFormat="1" ht="72.5">
      <c r="A6" s="418"/>
      <c r="B6" s="421"/>
      <c r="C6" s="214" t="s">
        <v>494</v>
      </c>
      <c r="D6" s="212">
        <v>1</v>
      </c>
      <c r="E6" s="213">
        <v>100</v>
      </c>
      <c r="F6" s="424"/>
      <c r="G6" s="427"/>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row>
    <row r="7" spans="1:63" s="210" customFormat="1" ht="72.5">
      <c r="A7" s="418"/>
      <c r="B7" s="421"/>
      <c r="C7" s="214" t="s">
        <v>495</v>
      </c>
      <c r="D7" s="212">
        <v>1</v>
      </c>
      <c r="E7" s="213">
        <v>1</v>
      </c>
      <c r="F7" s="424"/>
      <c r="G7" s="427"/>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row>
    <row r="8" spans="1:63" s="210" customFormat="1" ht="62.25" customHeight="1">
      <c r="A8" s="418"/>
      <c r="B8" s="421"/>
      <c r="C8" s="214" t="s">
        <v>496</v>
      </c>
      <c r="D8" s="212">
        <v>1</v>
      </c>
      <c r="E8" s="213">
        <v>100</v>
      </c>
      <c r="F8" s="424"/>
      <c r="G8" s="427"/>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row>
    <row r="9" spans="1:63" s="210" customFormat="1" ht="65.25" customHeight="1">
      <c r="A9" s="418"/>
      <c r="B9" s="421"/>
      <c r="C9" s="214" t="s">
        <v>497</v>
      </c>
      <c r="D9" s="212">
        <v>1</v>
      </c>
      <c r="E9" s="213">
        <v>100</v>
      </c>
      <c r="F9" s="424"/>
      <c r="G9" s="427"/>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row>
    <row r="10" spans="1:63" s="210" customFormat="1" ht="58.5" thickBot="1">
      <c r="A10" s="419"/>
      <c r="B10" s="422"/>
      <c r="C10" s="215" t="s">
        <v>46</v>
      </c>
      <c r="D10" s="216">
        <v>1</v>
      </c>
      <c r="E10" s="217">
        <v>1</v>
      </c>
      <c r="F10" s="425"/>
      <c r="G10" s="42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row>
    <row r="11" spans="1:63" s="210" customFormat="1" ht="90" customHeight="1">
      <c r="A11" s="417">
        <v>2</v>
      </c>
      <c r="B11" s="420" t="s">
        <v>498</v>
      </c>
      <c r="C11" s="206" t="s">
        <v>491</v>
      </c>
      <c r="D11" s="207">
        <v>1</v>
      </c>
      <c r="E11" s="208">
        <v>200</v>
      </c>
      <c r="F11" s="423">
        <v>95</v>
      </c>
      <c r="G11" s="426" t="s">
        <v>499</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row>
    <row r="12" spans="1:63" s="210" customFormat="1" ht="137.25" customHeight="1">
      <c r="A12" s="418"/>
      <c r="B12" s="421"/>
      <c r="C12" s="211" t="s">
        <v>493</v>
      </c>
      <c r="D12" s="212">
        <v>1</v>
      </c>
      <c r="E12" s="213">
        <v>200</v>
      </c>
      <c r="F12" s="424"/>
      <c r="G12" s="427"/>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row>
    <row r="13" spans="1:63" s="210" customFormat="1" ht="72.5">
      <c r="A13" s="418"/>
      <c r="B13" s="421"/>
      <c r="C13" s="214" t="s">
        <v>494</v>
      </c>
      <c r="D13" s="212">
        <v>1</v>
      </c>
      <c r="E13" s="213">
        <v>200</v>
      </c>
      <c r="F13" s="424"/>
      <c r="G13" s="427"/>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row>
    <row r="14" spans="1:63" s="210" customFormat="1" ht="72.5">
      <c r="A14" s="418"/>
      <c r="B14" s="421"/>
      <c r="C14" s="214" t="s">
        <v>495</v>
      </c>
      <c r="D14" s="212">
        <v>1</v>
      </c>
      <c r="E14" s="213">
        <v>1</v>
      </c>
      <c r="F14" s="424"/>
      <c r="G14" s="427"/>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row>
    <row r="15" spans="1:63" s="210" customFormat="1" ht="62.25" customHeight="1">
      <c r="A15" s="418"/>
      <c r="B15" s="421"/>
      <c r="C15" s="214" t="s">
        <v>496</v>
      </c>
      <c r="D15" s="212">
        <v>1</v>
      </c>
      <c r="E15" s="213">
        <v>200</v>
      </c>
      <c r="F15" s="424"/>
      <c r="G15" s="427"/>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row>
    <row r="16" spans="1:63" s="210" customFormat="1" ht="65.25" customHeight="1">
      <c r="A16" s="418"/>
      <c r="B16" s="421"/>
      <c r="C16" s="214" t="s">
        <v>497</v>
      </c>
      <c r="D16" s="212">
        <v>1</v>
      </c>
      <c r="E16" s="213">
        <v>200</v>
      </c>
      <c r="F16" s="424"/>
      <c r="G16" s="427"/>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row>
    <row r="17" spans="1:256" s="210" customFormat="1" ht="58.5" thickBot="1">
      <c r="A17" s="419"/>
      <c r="B17" s="422"/>
      <c r="C17" s="215" t="s">
        <v>46</v>
      </c>
      <c r="D17" s="216">
        <v>1</v>
      </c>
      <c r="E17" s="217">
        <v>1</v>
      </c>
      <c r="F17" s="425"/>
      <c r="G17" s="428"/>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row>
    <row r="18" spans="1:256" s="218" customFormat="1" ht="57.75" customHeight="1">
      <c r="A18" s="417">
        <v>3</v>
      </c>
      <c r="B18" s="420" t="s">
        <v>500</v>
      </c>
      <c r="C18" s="206" t="s">
        <v>491</v>
      </c>
      <c r="D18" s="207">
        <v>1</v>
      </c>
      <c r="E18" s="208">
        <v>50</v>
      </c>
      <c r="F18" s="423">
        <v>15</v>
      </c>
      <c r="G18" s="426" t="s">
        <v>501</v>
      </c>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row>
    <row r="19" spans="1:256" s="218" customFormat="1" ht="87">
      <c r="A19" s="418"/>
      <c r="B19" s="421"/>
      <c r="C19" s="211" t="s">
        <v>493</v>
      </c>
      <c r="D19" s="212">
        <v>1</v>
      </c>
      <c r="E19" s="213">
        <v>50</v>
      </c>
      <c r="F19" s="424"/>
      <c r="G19" s="427"/>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row>
    <row r="20" spans="1:256" s="218" customFormat="1" ht="72.5">
      <c r="A20" s="418"/>
      <c r="B20" s="421"/>
      <c r="C20" s="214" t="s">
        <v>494</v>
      </c>
      <c r="D20" s="212">
        <v>1</v>
      </c>
      <c r="E20" s="213">
        <v>50</v>
      </c>
      <c r="F20" s="424"/>
      <c r="G20" s="427"/>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row>
    <row r="21" spans="1:256" s="218" customFormat="1" ht="72.5">
      <c r="A21" s="418"/>
      <c r="B21" s="421"/>
      <c r="C21" s="214" t="s">
        <v>495</v>
      </c>
      <c r="D21" s="212">
        <v>1</v>
      </c>
      <c r="E21" s="213">
        <v>1</v>
      </c>
      <c r="F21" s="424"/>
      <c r="G21" s="427"/>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row>
    <row r="22" spans="1:256" s="218" customFormat="1" ht="43.5">
      <c r="A22" s="418"/>
      <c r="B22" s="421"/>
      <c r="C22" s="214" t="s">
        <v>496</v>
      </c>
      <c r="D22" s="212">
        <v>1</v>
      </c>
      <c r="E22" s="213">
        <v>50</v>
      </c>
      <c r="F22" s="424"/>
      <c r="G22" s="427"/>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row>
    <row r="23" spans="1:256" s="218" customFormat="1" ht="43.5">
      <c r="A23" s="418"/>
      <c r="B23" s="421"/>
      <c r="C23" s="214" t="s">
        <v>497</v>
      </c>
      <c r="D23" s="212">
        <v>1</v>
      </c>
      <c r="E23" s="213">
        <v>50</v>
      </c>
      <c r="F23" s="424"/>
      <c r="G23" s="427"/>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row>
    <row r="24" spans="1:256" s="218" customFormat="1" ht="58">
      <c r="A24" s="418"/>
      <c r="B24" s="421"/>
      <c r="C24" s="219" t="s">
        <v>46</v>
      </c>
      <c r="D24" s="220">
        <v>1</v>
      </c>
      <c r="E24" s="221">
        <v>1</v>
      </c>
      <c r="F24" s="441"/>
      <c r="G24" s="442"/>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row>
    <row r="25" spans="1:256" s="218" customFormat="1">
      <c r="A25" s="443">
        <v>4</v>
      </c>
      <c r="B25" s="445" t="s">
        <v>502</v>
      </c>
      <c r="C25" s="222" t="s">
        <v>503</v>
      </c>
      <c r="D25" s="212">
        <v>1</v>
      </c>
      <c r="E25" s="213">
        <v>1</v>
      </c>
      <c r="F25" s="246">
        <v>1</v>
      </c>
      <c r="G25" s="248" t="s">
        <v>492</v>
      </c>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row>
    <row r="26" spans="1:256" s="218" customFormat="1" ht="33" customHeight="1" thickBot="1">
      <c r="A26" s="444"/>
      <c r="B26" s="446"/>
      <c r="C26" s="223" t="s">
        <v>504</v>
      </c>
      <c r="D26" s="220">
        <v>1</v>
      </c>
      <c r="E26" s="221">
        <v>1</v>
      </c>
      <c r="F26" s="247">
        <v>10</v>
      </c>
      <c r="G26" s="249" t="s">
        <v>505</v>
      </c>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row>
    <row r="27" spans="1:256" ht="43.5">
      <c r="A27" s="429">
        <v>5</v>
      </c>
      <c r="B27" s="432" t="s">
        <v>506</v>
      </c>
      <c r="C27" s="224" t="s">
        <v>507</v>
      </c>
      <c r="D27" s="225">
        <v>2</v>
      </c>
      <c r="E27" s="226">
        <v>1</v>
      </c>
      <c r="F27" s="435">
        <v>2</v>
      </c>
      <c r="G27" s="438" t="s">
        <v>508</v>
      </c>
    </row>
    <row r="28" spans="1:256" ht="58">
      <c r="A28" s="430"/>
      <c r="B28" s="433"/>
      <c r="C28" s="227" t="s">
        <v>509</v>
      </c>
      <c r="D28" s="228">
        <v>2</v>
      </c>
      <c r="E28" s="229">
        <v>1</v>
      </c>
      <c r="F28" s="436"/>
      <c r="G28" s="439"/>
    </row>
    <row r="29" spans="1:256" ht="58">
      <c r="A29" s="430"/>
      <c r="B29" s="433"/>
      <c r="C29" s="227" t="s">
        <v>510</v>
      </c>
      <c r="D29" s="228">
        <v>2</v>
      </c>
      <c r="E29" s="229">
        <v>80</v>
      </c>
      <c r="F29" s="436"/>
      <c r="G29" s="439"/>
    </row>
    <row r="30" spans="1:256" ht="116">
      <c r="A30" s="430"/>
      <c r="B30" s="433"/>
      <c r="C30" s="230" t="s">
        <v>511</v>
      </c>
      <c r="D30" s="228">
        <v>2</v>
      </c>
      <c r="E30" s="229">
        <v>80</v>
      </c>
      <c r="F30" s="436"/>
      <c r="G30" s="439"/>
    </row>
    <row r="31" spans="1:256" ht="58.5" thickBot="1">
      <c r="A31" s="431"/>
      <c r="B31" s="434"/>
      <c r="C31" s="231" t="s">
        <v>38</v>
      </c>
      <c r="D31" s="232">
        <v>1</v>
      </c>
      <c r="E31" s="233">
        <v>1</v>
      </c>
      <c r="F31" s="437"/>
      <c r="G31" s="440"/>
    </row>
    <row r="32" spans="1:256" s="236" customFormat="1">
      <c r="A32" s="195"/>
      <c r="B32" s="234"/>
      <c r="C32" s="197"/>
      <c r="D32" s="198"/>
      <c r="E32" s="235"/>
      <c r="F32" s="195"/>
      <c r="G32" s="195"/>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row>
    <row r="33" spans="1:256" s="236" customFormat="1">
      <c r="A33" s="195"/>
      <c r="B33" s="196"/>
      <c r="C33" s="197"/>
      <c r="D33" s="198"/>
      <c r="E33" s="199"/>
      <c r="F33" s="195"/>
      <c r="G33" s="195"/>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row>
    <row r="34" spans="1:256" s="236" customFormat="1">
      <c r="A34" s="195"/>
      <c r="B34" s="196"/>
      <c r="C34" s="197"/>
      <c r="D34" s="198"/>
      <c r="E34" s="199"/>
      <c r="F34" s="195"/>
      <c r="G34" s="195"/>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row>
    <row r="35" spans="1:256" s="236" customFormat="1">
      <c r="A35" s="195"/>
      <c r="B35" s="196"/>
      <c r="C35" s="197"/>
      <c r="D35" s="198"/>
      <c r="E35" s="199"/>
      <c r="F35" s="195"/>
      <c r="G35" s="195"/>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row>
    <row r="36" spans="1:256" s="236" customFormat="1">
      <c r="A36" s="195"/>
      <c r="B36" s="196"/>
      <c r="C36" s="197"/>
      <c r="D36" s="198"/>
      <c r="E36" s="199"/>
      <c r="F36" s="195"/>
      <c r="G36" s="195"/>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row>
    <row r="37" spans="1:256" s="236" customFormat="1">
      <c r="A37" s="195"/>
      <c r="B37" s="196"/>
      <c r="C37" s="197"/>
      <c r="D37" s="198"/>
      <c r="E37" s="199"/>
      <c r="F37" s="195"/>
      <c r="G37" s="195"/>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c r="FZ37" s="195"/>
      <c r="GA37" s="195"/>
      <c r="GB37" s="195"/>
      <c r="GC37" s="195"/>
      <c r="GD37" s="195"/>
      <c r="GE37" s="195"/>
      <c r="GF37" s="195"/>
      <c r="GG37" s="195"/>
      <c r="GH37" s="195"/>
      <c r="GI37" s="195"/>
      <c r="GJ37" s="195"/>
      <c r="GK37" s="195"/>
      <c r="GL37" s="195"/>
      <c r="GM37" s="195"/>
      <c r="GN37" s="195"/>
      <c r="GO37" s="195"/>
      <c r="GP37" s="195"/>
      <c r="GQ37" s="195"/>
      <c r="GR37" s="195"/>
      <c r="GS37" s="195"/>
      <c r="GT37" s="195"/>
      <c r="GU37" s="195"/>
      <c r="GV37" s="195"/>
      <c r="GW37" s="195"/>
      <c r="GX37" s="195"/>
      <c r="GY37" s="195"/>
      <c r="GZ37" s="195"/>
      <c r="HA37" s="195"/>
      <c r="HB37" s="195"/>
      <c r="HC37" s="195"/>
      <c r="HD37" s="195"/>
      <c r="HE37" s="195"/>
      <c r="HF37" s="195"/>
      <c r="HG37" s="195"/>
      <c r="HH37" s="195"/>
      <c r="HI37" s="195"/>
      <c r="HJ37" s="195"/>
      <c r="HK37" s="195"/>
      <c r="HL37" s="195"/>
      <c r="HM37" s="195"/>
      <c r="HN37" s="195"/>
      <c r="HO37" s="195"/>
      <c r="HP37" s="195"/>
      <c r="HQ37" s="195"/>
      <c r="HR37" s="195"/>
      <c r="HS37" s="195"/>
      <c r="HT37" s="195"/>
      <c r="HU37" s="195"/>
      <c r="HV37" s="195"/>
      <c r="HW37" s="195"/>
      <c r="HX37" s="195"/>
      <c r="HY37" s="195"/>
      <c r="HZ37" s="195"/>
      <c r="IA37" s="195"/>
      <c r="IB37" s="195"/>
      <c r="IC37" s="195"/>
      <c r="ID37" s="195"/>
      <c r="IE37" s="195"/>
      <c r="IF37" s="195"/>
      <c r="IG37" s="195"/>
      <c r="IH37" s="195"/>
      <c r="II37" s="195"/>
      <c r="IJ37" s="195"/>
      <c r="IK37" s="195"/>
      <c r="IL37" s="195"/>
      <c r="IM37" s="195"/>
      <c r="IN37" s="195"/>
      <c r="IO37" s="195"/>
      <c r="IP37" s="195"/>
      <c r="IQ37" s="195"/>
      <c r="IR37" s="195"/>
      <c r="IS37" s="195"/>
      <c r="IT37" s="195"/>
      <c r="IU37" s="195"/>
      <c r="IV37" s="195"/>
    </row>
    <row r="38" spans="1:256" s="236" customFormat="1">
      <c r="A38" s="195"/>
      <c r="B38" s="196"/>
      <c r="C38" s="197"/>
      <c r="D38" s="198"/>
      <c r="E38" s="199"/>
      <c r="F38" s="195"/>
      <c r="G38" s="195"/>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row>
    <row r="39" spans="1:256" s="236" customFormat="1">
      <c r="A39" s="195"/>
      <c r="B39" s="196"/>
      <c r="C39" s="197"/>
      <c r="D39" s="198"/>
      <c r="E39" s="199"/>
      <c r="F39" s="195"/>
      <c r="G39" s="195"/>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row>
    <row r="40" spans="1:256" s="236" customFormat="1">
      <c r="A40" s="195"/>
      <c r="B40" s="196"/>
      <c r="C40" s="197"/>
      <c r="D40" s="198"/>
      <c r="E40" s="199"/>
      <c r="F40" s="195"/>
      <c r="G40" s="195"/>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row>
    <row r="41" spans="1:256" s="236" customFormat="1">
      <c r="A41" s="195"/>
      <c r="B41" s="196"/>
      <c r="C41" s="197"/>
      <c r="D41" s="198"/>
      <c r="E41" s="199"/>
      <c r="F41" s="195"/>
      <c r="G41" s="195"/>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row>
  </sheetData>
  <mergeCells count="18">
    <mergeCell ref="A27:A31"/>
    <mergeCell ref="B27:B31"/>
    <mergeCell ref="F27:F31"/>
    <mergeCell ref="G27:G31"/>
    <mergeCell ref="A18:A24"/>
    <mergeCell ref="B18:B24"/>
    <mergeCell ref="F18:F24"/>
    <mergeCell ref="G18:G24"/>
    <mergeCell ref="A25:A26"/>
    <mergeCell ref="B25:B26"/>
    <mergeCell ref="A4:A10"/>
    <mergeCell ref="B4:B10"/>
    <mergeCell ref="F4:F10"/>
    <mergeCell ref="G4:G10"/>
    <mergeCell ref="A11:A17"/>
    <mergeCell ref="B11:B17"/>
    <mergeCell ref="F11:F17"/>
    <mergeCell ref="G11:G17"/>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F2C1F2BFA2A941B243B57C831801F7" ma:contentTypeVersion="5" ma:contentTypeDescription="Create a new document." ma:contentTypeScope="" ma:versionID="86dca64bde9d1bf0bdd0c440c9c1d046">
  <xsd:schema xmlns:xsd="http://www.w3.org/2001/XMLSchema" xmlns:xs="http://www.w3.org/2001/XMLSchema" xmlns:p="http://schemas.microsoft.com/office/2006/metadata/properties" xmlns:ns2="f16776fb-264b-48e9-98a7-9b3d75b58a62" targetNamespace="http://schemas.microsoft.com/office/2006/metadata/properties" ma:root="true" ma:fieldsID="69b3ea3a5b819305c18121ca4a1f095e" ns2:_="">
    <xsd:import namespace="f16776fb-264b-48e9-98a7-9b3d75b58a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776fb-264b-48e9-98a7-9b3d75b58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6D52A-3F78-48E1-B9C6-C7B9D58438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2E3DDD-85D3-46B0-B2C4-101F3A62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776fb-264b-48e9-98a7-9b3d75b58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F08E02-4934-47A4-A8E6-D3A4F4EF4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ANEXO 1_2014</vt:lpstr>
      <vt:lpstr>ANEXO 1 (2)</vt:lpstr>
      <vt:lpstr>Anexo</vt:lpstr>
      <vt:lpstr>Hoja3</vt:lpstr>
      <vt:lpstr>Hoja1</vt:lpstr>
      <vt:lpstr> REQUERIMIENTO NORMAL CANAL</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LENOVO</cp:lastModifiedBy>
  <cp:revision/>
  <dcterms:created xsi:type="dcterms:W3CDTF">2012-04-26T00:28:04Z</dcterms:created>
  <dcterms:modified xsi:type="dcterms:W3CDTF">2023-03-21T16:30:35Z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0x010100B5F2C1F2BFA2A941B243B57C831801F7</vt:lpwstr>
  </property>
</Properties>
</file>