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autoCompressPictures="0" defaultThemeVersion="124226"/>
  <xr:revisionPtr revIDLastSave="0" documentId="8_{423B35F7-8FDB-4B81-811D-93F2292F2881}" xr6:coauthVersionLast="33" xr6:coauthVersionMax="33" xr10:uidLastSave="{00000000-0000-0000-0000-000000000000}"/>
  <bookViews>
    <workbookView xWindow="0" yWindow="0" windowWidth="20490" windowHeight="7545" tabRatio="930" activeTab="6" xr2:uid="{00000000-000D-0000-FFFF-FFFF00000000}"/>
  </bookViews>
  <sheets>
    <sheet name="CONSOLIDADO PROPUESTA ECONOMICA" sheetId="45" r:id="rId1"/>
    <sheet name="MES 1" sheetId="38" r:id="rId2"/>
    <sheet name="MES 2" sheetId="39" r:id="rId3"/>
    <sheet name="MES 3" sheetId="40" r:id="rId4"/>
    <sheet name="MES 4" sheetId="41" r:id="rId5"/>
    <sheet name="MES 5" sheetId="42" r:id="rId6"/>
    <sheet name="MES 6" sheetId="43" r:id="rId7"/>
    <sheet name="FLOW CHART (2)" sheetId="37" state="hidden" r:id="rId8"/>
    <sheet name="FLOW CHART" sheetId="36" state="hidden" r:id="rId9"/>
    <sheet name="RADIO NACIONAL  2018" sheetId="21" state="hidden" r:id="rId10"/>
    <sheet name="RADIO REGIONAL 2018" sheetId="17" state="hidden" r:id="rId11"/>
    <sheet name="TV REGIONAL 2018" sheetId="19" state="hidden" r:id="rId12"/>
    <sheet name="EUCOLES 2018" sheetId="23" state="hidden" r:id="rId13"/>
    <sheet name="AEROPUERTOS CAJAS DE LUZ 2018" sheetId="34" state="hidden" r:id="rId14"/>
    <sheet name="AEROPUERTOS PANTALLAS" sheetId="35" state="hidden" r:id="rId15"/>
    <sheet name="CINE 2018" sheetId="31" state="hidden" r:id="rId16"/>
    <sheet name="DIGITAL 2018" sheetId="33" state="hidden" r:id="rId17"/>
    <sheet name="CONSOLIDADO" sheetId="20" state="hidden" r:id="rId18"/>
  </sheets>
  <definedNames>
    <definedName name="_xlnm._FilterDatabase" localSheetId="8" hidden="1">'FLOW CHART'!#REF!</definedName>
    <definedName name="_xlnm._FilterDatabase" localSheetId="7" hidden="1">'FLOW CHART (2)'!#REF!</definedName>
    <definedName name="_xlnm._FilterDatabase" localSheetId="1" hidden="1">'MES 1'!#REF!</definedName>
    <definedName name="_xlnm._FilterDatabase" localSheetId="2" hidden="1">'MES 2'!#REF!</definedName>
    <definedName name="_xlnm._FilterDatabase" localSheetId="3" hidden="1">'MES 3'!#REF!</definedName>
    <definedName name="_xlnm._FilterDatabase" localSheetId="4" hidden="1">'MES 4'!#REF!</definedName>
    <definedName name="_xlnm._FilterDatabase" localSheetId="5" hidden="1">'MES 5'!#REF!</definedName>
    <definedName name="_xlnm._FilterDatabase" localSheetId="6" hidden="1">'MES 6'!#REF!</definedName>
    <definedName name="_xlnm._FilterDatabase" localSheetId="9" hidden="1">'RADIO NACIONAL  2018'!$A$12:$AI$21</definedName>
    <definedName name="_xlnm._FilterDatabase" localSheetId="10" hidden="1">'RADIO REGIONAL 2018'!$A$10:$AZ$42</definedName>
    <definedName name="_xlnm.Print_Area" localSheetId="8">'FLOW CHART'!$A$1:$AY$107</definedName>
    <definedName name="_xlnm.Print_Area" localSheetId="7">'FLOW CHART (2)'!$A$1:$AY$135</definedName>
    <definedName name="_xlnm.Print_Area" localSheetId="1">'MES 1'!$B$1:$R$22</definedName>
    <definedName name="_xlnm.Print_Area" localSheetId="2">'MES 2'!$A$1:$AH$25</definedName>
    <definedName name="_xlnm.Print_Area" localSheetId="3">'MES 3'!$A$1:$AH$61</definedName>
    <definedName name="_xlnm.Print_Area" localSheetId="4">'MES 4'!$A$1:$AG$21</definedName>
    <definedName name="_xlnm.Print_Area" localSheetId="5">'MES 5'!$A$1:$AH$21</definedName>
    <definedName name="_xlnm.Print_Area" localSheetId="6">'MES 6'!$A$1:$AG$21</definedName>
  </definedNames>
  <calcPr calcId="179017"/>
  <fileRecoveryPr autoRecover="0"/>
</workbook>
</file>

<file path=xl/calcChain.xml><?xml version="1.0" encoding="utf-8"?>
<calcChain xmlns="http://schemas.openxmlformats.org/spreadsheetml/2006/main">
  <c r="AH28" i="39" l="1"/>
  <c r="AH29" i="39"/>
  <c r="AH30" i="39"/>
  <c r="AH31" i="39"/>
  <c r="AG31" i="39"/>
  <c r="AF31" i="39"/>
  <c r="AE31" i="39"/>
  <c r="AD31" i="39"/>
  <c r="AC31" i="39"/>
  <c r="AB31" i="39"/>
  <c r="AA31" i="39"/>
  <c r="Z31" i="39"/>
  <c r="Y31" i="39"/>
  <c r="X31" i="39"/>
  <c r="W31" i="39"/>
  <c r="V31" i="39"/>
  <c r="U31" i="39"/>
  <c r="T31" i="39"/>
  <c r="S31" i="39"/>
  <c r="R31" i="39"/>
  <c r="Q31" i="39"/>
  <c r="P31" i="39"/>
  <c r="O31" i="39"/>
  <c r="N31" i="39"/>
  <c r="M31" i="39"/>
  <c r="L31" i="39"/>
  <c r="K31" i="39"/>
  <c r="J31" i="39"/>
  <c r="I31" i="39"/>
  <c r="H31" i="39"/>
  <c r="G31" i="39"/>
  <c r="F31" i="39"/>
  <c r="E31" i="39"/>
  <c r="D31" i="39"/>
  <c r="C21" i="39"/>
  <c r="AH21" i="39" s="1"/>
  <c r="D21" i="39"/>
  <c r="E21" i="39"/>
  <c r="F21" i="39"/>
  <c r="G21" i="39"/>
  <c r="H21" i="39"/>
  <c r="I21" i="39"/>
  <c r="J21" i="39"/>
  <c r="K21" i="39"/>
  <c r="L21" i="39"/>
  <c r="M21" i="39"/>
  <c r="N21" i="39"/>
  <c r="O21" i="39"/>
  <c r="P21" i="39"/>
  <c r="Q21" i="39"/>
  <c r="R21" i="39"/>
  <c r="S21" i="39"/>
  <c r="T21" i="39"/>
  <c r="U21" i="39"/>
  <c r="V21" i="39"/>
  <c r="W21" i="39"/>
  <c r="X21" i="39"/>
  <c r="Y21" i="39"/>
  <c r="Z21" i="39"/>
  <c r="AA21" i="39"/>
  <c r="AB21" i="39"/>
  <c r="AC21" i="39"/>
  <c r="AD21" i="39"/>
  <c r="AE21" i="39"/>
  <c r="AF21" i="39"/>
  <c r="AG21" i="39"/>
  <c r="AH20" i="39"/>
  <c r="AH19" i="39"/>
  <c r="AH18" i="39"/>
  <c r="AH17" i="39"/>
  <c r="AH16" i="39"/>
  <c r="AH15" i="39"/>
  <c r="AH14" i="39"/>
  <c r="AH13" i="39"/>
  <c r="AH13" i="40"/>
  <c r="AH14" i="40"/>
  <c r="AH15" i="40"/>
  <c r="AH16" i="40"/>
  <c r="AH17" i="40"/>
  <c r="AH18" i="40"/>
  <c r="AH19" i="40"/>
  <c r="AH20" i="40"/>
  <c r="AH21" i="40"/>
  <c r="AH22" i="40"/>
  <c r="AH23" i="40"/>
  <c r="AH24" i="40"/>
  <c r="AH25" i="40"/>
  <c r="AH26" i="40"/>
  <c r="AH27" i="40"/>
  <c r="AH28" i="40"/>
  <c r="AH49" i="40"/>
  <c r="AH50" i="40"/>
  <c r="AH51" i="40"/>
  <c r="AH52" i="40"/>
  <c r="AH53" i="40"/>
  <c r="AH54" i="40"/>
  <c r="AH55" i="40"/>
  <c r="AH56" i="40"/>
  <c r="AH71" i="42"/>
  <c r="Z71" i="42"/>
  <c r="L71" i="42"/>
  <c r="AF43" i="43"/>
  <c r="AE43" i="43"/>
  <c r="AD43" i="43"/>
  <c r="AC43" i="43"/>
  <c r="W43" i="43"/>
  <c r="V43" i="43"/>
  <c r="O43" i="43"/>
  <c r="P43" i="43"/>
  <c r="Q43" i="43"/>
  <c r="H43" i="43"/>
  <c r="I43" i="43"/>
  <c r="E43" i="43"/>
  <c r="F43" i="43"/>
  <c r="G43" i="43"/>
  <c r="AF63" i="43"/>
  <c r="AE63" i="43"/>
  <c r="AD63" i="43"/>
  <c r="AC63" i="43"/>
  <c r="AB63" i="43"/>
  <c r="AA63" i="43"/>
  <c r="Z63" i="43"/>
  <c r="Y63" i="43"/>
  <c r="X63" i="43"/>
  <c r="W63" i="43"/>
  <c r="V63" i="43"/>
  <c r="U63" i="43"/>
  <c r="T63" i="43"/>
  <c r="S63" i="43"/>
  <c r="R63" i="43"/>
  <c r="Q63" i="43"/>
  <c r="P63" i="43"/>
  <c r="O63" i="43"/>
  <c r="N63" i="43"/>
  <c r="M63" i="43"/>
  <c r="L63" i="43"/>
  <c r="K63" i="43"/>
  <c r="J63" i="43"/>
  <c r="I63" i="43"/>
  <c r="H63" i="43"/>
  <c r="G63" i="43"/>
  <c r="F63" i="43"/>
  <c r="E63" i="43"/>
  <c r="D63" i="43"/>
  <c r="C63" i="43"/>
  <c r="AG62" i="43"/>
  <c r="AG61" i="43"/>
  <c r="AG60" i="43"/>
  <c r="AG63" i="43" s="1"/>
  <c r="C53" i="43"/>
  <c r="AB43" i="43"/>
  <c r="Y43" i="43"/>
  <c r="X43" i="43"/>
  <c r="U43" i="43"/>
  <c r="R43" i="43"/>
  <c r="K43" i="43"/>
  <c r="J43" i="43"/>
  <c r="D43" i="43"/>
  <c r="C43" i="43"/>
  <c r="AG42" i="43"/>
  <c r="AG41" i="43"/>
  <c r="AG40" i="43"/>
  <c r="AG39" i="43"/>
  <c r="AG38" i="43"/>
  <c r="AG37" i="43"/>
  <c r="AG36" i="43"/>
  <c r="AG35" i="43"/>
  <c r="AG34" i="43"/>
  <c r="AG33" i="43"/>
  <c r="AG32" i="43"/>
  <c r="AG31" i="43"/>
  <c r="AG30" i="43"/>
  <c r="AG29" i="43"/>
  <c r="AG28" i="43"/>
  <c r="AG27" i="43"/>
  <c r="AG26" i="43"/>
  <c r="AG25" i="43"/>
  <c r="AG24" i="43"/>
  <c r="AG23" i="43"/>
  <c r="AG22" i="43"/>
  <c r="AG21" i="43"/>
  <c r="AG20" i="43"/>
  <c r="AG19" i="43"/>
  <c r="AG18" i="43"/>
  <c r="AG17" i="43"/>
  <c r="AG16" i="43"/>
  <c r="AG15" i="43"/>
  <c r="AG14" i="43"/>
  <c r="AG13" i="43"/>
  <c r="AG43" i="43" s="1"/>
  <c r="AH59" i="42"/>
  <c r="C62" i="42"/>
  <c r="AF62" i="42"/>
  <c r="AE62" i="42"/>
  <c r="AD62" i="42"/>
  <c r="AC62" i="42"/>
  <c r="AB62" i="42"/>
  <c r="AA62" i="42"/>
  <c r="Z62" i="42"/>
  <c r="Y62" i="42"/>
  <c r="X62" i="42"/>
  <c r="W62" i="42"/>
  <c r="V62" i="42"/>
  <c r="U62" i="42"/>
  <c r="T62" i="42"/>
  <c r="S62" i="42"/>
  <c r="R62" i="42"/>
  <c r="Q62" i="42"/>
  <c r="P62" i="42"/>
  <c r="O62" i="42"/>
  <c r="N62" i="42"/>
  <c r="M62" i="42"/>
  <c r="L62" i="42"/>
  <c r="K62" i="42"/>
  <c r="J62" i="42"/>
  <c r="I62" i="42"/>
  <c r="H62" i="42"/>
  <c r="G62" i="42"/>
  <c r="F62" i="42"/>
  <c r="E62" i="42"/>
  <c r="D62" i="42"/>
  <c r="AH61" i="42"/>
  <c r="AH60" i="42"/>
  <c r="AH29" i="42"/>
  <c r="AH28" i="42"/>
  <c r="AH18" i="42"/>
  <c r="AH17" i="42"/>
  <c r="K43" i="42"/>
  <c r="J43" i="42"/>
  <c r="D43" i="42"/>
  <c r="C43" i="42"/>
  <c r="AB43" i="42"/>
  <c r="AA43" i="42"/>
  <c r="Z43" i="42"/>
  <c r="Y43" i="42"/>
  <c r="X43" i="42"/>
  <c r="U43" i="42"/>
  <c r="T43" i="42"/>
  <c r="S43" i="42"/>
  <c r="R43" i="42"/>
  <c r="AH64" i="40"/>
  <c r="AE67" i="40"/>
  <c r="AD67" i="40"/>
  <c r="X67" i="40"/>
  <c r="W67" i="40"/>
  <c r="Q67" i="40"/>
  <c r="P67" i="40"/>
  <c r="J67" i="40"/>
  <c r="D67" i="40"/>
  <c r="C67" i="40"/>
  <c r="AB67" i="40"/>
  <c r="U67" i="40"/>
  <c r="N67" i="40"/>
  <c r="G67" i="40"/>
  <c r="AF67" i="40"/>
  <c r="AC67" i="40"/>
  <c r="Z67" i="40"/>
  <c r="Y67" i="40"/>
  <c r="V67" i="40"/>
  <c r="S67" i="40"/>
  <c r="R67" i="40"/>
  <c r="O67" i="40"/>
  <c r="L67" i="40"/>
  <c r="K67" i="40"/>
  <c r="I67" i="40"/>
  <c r="H67" i="40"/>
  <c r="E67" i="40"/>
  <c r="AH66" i="40"/>
  <c r="AH65" i="40"/>
  <c r="N43" i="42"/>
  <c r="M43" i="42"/>
  <c r="L43" i="42"/>
  <c r="G43" i="42"/>
  <c r="F43" i="42"/>
  <c r="E43" i="42"/>
  <c r="AH42" i="42"/>
  <c r="AH41" i="42"/>
  <c r="AH40" i="42"/>
  <c r="AH39" i="42"/>
  <c r="AH38" i="42"/>
  <c r="AH37" i="42"/>
  <c r="AH36" i="42"/>
  <c r="AH35" i="42"/>
  <c r="AH34" i="42"/>
  <c r="AH33" i="42"/>
  <c r="AH32" i="42"/>
  <c r="AH31" i="42"/>
  <c r="AH30" i="42"/>
  <c r="AH27" i="42"/>
  <c r="AH26" i="42"/>
  <c r="AH25" i="42"/>
  <c r="AH24" i="42"/>
  <c r="AH23" i="42"/>
  <c r="AH22" i="42"/>
  <c r="AH21" i="42"/>
  <c r="AH20" i="42"/>
  <c r="AH19" i="42"/>
  <c r="AH16" i="42"/>
  <c r="AH15" i="42"/>
  <c r="AH14" i="42"/>
  <c r="AH13" i="42"/>
  <c r="AH43" i="42" s="1"/>
  <c r="AF60" i="41"/>
  <c r="AE60" i="41"/>
  <c r="Y60" i="41"/>
  <c r="X60" i="41"/>
  <c r="R60" i="41"/>
  <c r="Q60" i="41"/>
  <c r="K60" i="41"/>
  <c r="J60" i="41"/>
  <c r="AD60" i="41"/>
  <c r="AC60" i="41"/>
  <c r="AB60" i="41"/>
  <c r="AA60" i="41"/>
  <c r="Z60" i="41"/>
  <c r="W60" i="41"/>
  <c r="V60" i="41"/>
  <c r="U60" i="41"/>
  <c r="T60" i="41"/>
  <c r="S60" i="41"/>
  <c r="P60" i="41"/>
  <c r="O60" i="41"/>
  <c r="N60" i="41"/>
  <c r="M60" i="41"/>
  <c r="L60" i="41"/>
  <c r="I60" i="41"/>
  <c r="H60" i="41"/>
  <c r="AG57" i="41"/>
  <c r="AG60" i="41" s="1"/>
  <c r="AG58" i="41"/>
  <c r="AG59" i="41"/>
  <c r="AG52" i="41"/>
  <c r="AB52" i="41"/>
  <c r="N52" i="41"/>
  <c r="C57" i="40"/>
  <c r="D57" i="40"/>
  <c r="E57" i="40"/>
  <c r="H57" i="40"/>
  <c r="J57" i="40"/>
  <c r="K57" i="40"/>
  <c r="L57" i="40"/>
  <c r="O57" i="40"/>
  <c r="P57" i="40"/>
  <c r="Q57" i="40"/>
  <c r="R57" i="40"/>
  <c r="S57" i="40"/>
  <c r="W57" i="40"/>
  <c r="X57" i="40"/>
  <c r="Y57" i="40"/>
  <c r="Z57" i="40"/>
  <c r="AC57" i="40"/>
  <c r="AD57" i="40"/>
  <c r="AE57" i="40"/>
  <c r="AF57" i="40"/>
  <c r="AG57" i="40"/>
  <c r="P43" i="41"/>
  <c r="O43" i="41"/>
  <c r="N43" i="41"/>
  <c r="M43" i="41"/>
  <c r="L43" i="41"/>
  <c r="I43" i="41"/>
  <c r="H43" i="41"/>
  <c r="G43" i="41"/>
  <c r="F43" i="41"/>
  <c r="E43" i="41"/>
  <c r="AG43" i="41" s="1"/>
  <c r="AG22" i="41"/>
  <c r="AG23" i="41"/>
  <c r="AG24" i="41"/>
  <c r="AG25" i="41"/>
  <c r="AG26" i="41"/>
  <c r="AG27" i="41"/>
  <c r="AG28" i="41"/>
  <c r="AG29" i="41"/>
  <c r="AG30" i="41"/>
  <c r="AG31" i="41"/>
  <c r="AG32" i="41"/>
  <c r="AG33" i="41"/>
  <c r="AG34" i="41"/>
  <c r="AG35" i="41"/>
  <c r="AG36" i="41"/>
  <c r="AG37" i="41"/>
  <c r="AG38" i="41"/>
  <c r="AG39" i="41"/>
  <c r="AG40" i="41"/>
  <c r="AG41" i="41"/>
  <c r="AG42" i="41"/>
  <c r="AH79" i="40"/>
  <c r="AG43" i="40"/>
  <c r="AF43" i="40"/>
  <c r="AE43" i="40"/>
  <c r="AD43" i="40"/>
  <c r="AC43" i="40"/>
  <c r="X43" i="40"/>
  <c r="Y43" i="40"/>
  <c r="Z43" i="40"/>
  <c r="W43" i="40"/>
  <c r="AH43" i="40" s="1"/>
  <c r="AH29" i="40"/>
  <c r="AH30" i="40"/>
  <c r="AH31" i="40"/>
  <c r="AH32" i="40"/>
  <c r="AH33" i="40"/>
  <c r="AH34" i="40"/>
  <c r="AH35" i="40"/>
  <c r="AH36" i="40"/>
  <c r="AH37" i="40"/>
  <c r="AH38" i="40"/>
  <c r="AH39" i="40"/>
  <c r="AH40" i="40"/>
  <c r="AH41" i="40"/>
  <c r="AH42" i="40"/>
  <c r="DF33" i="17"/>
  <c r="BZ33" i="17"/>
  <c r="AT33" i="17"/>
  <c r="DG33" i="17"/>
  <c r="H33" i="17"/>
  <c r="AG20" i="41"/>
  <c r="AG19" i="41"/>
  <c r="AG18" i="41"/>
  <c r="AG17" i="41"/>
  <c r="AG16" i="41"/>
  <c r="AG15" i="41"/>
  <c r="AG14" i="41"/>
  <c r="AG13" i="41"/>
  <c r="R14" i="38"/>
  <c r="R20" i="38"/>
  <c r="R19" i="38"/>
  <c r="R18" i="38"/>
  <c r="R17" i="38"/>
  <c r="R16" i="38"/>
  <c r="R15" i="38"/>
  <c r="P21" i="38"/>
  <c r="O21" i="38"/>
  <c r="N21" i="38"/>
  <c r="M21" i="38"/>
  <c r="L21" i="38"/>
  <c r="I21" i="38"/>
  <c r="H21" i="38"/>
  <c r="G21" i="38"/>
  <c r="R21" i="38" s="1"/>
  <c r="F21" i="38"/>
  <c r="E21" i="38"/>
  <c r="R13" i="38"/>
  <c r="AB98" i="36"/>
  <c r="AK98" i="36"/>
  <c r="AX98" i="36"/>
  <c r="AX21" i="36"/>
  <c r="X57" i="36"/>
  <c r="AB57" i="36"/>
  <c r="AX57" i="36"/>
  <c r="AX70" i="36"/>
  <c r="AX76" i="36"/>
  <c r="AX81" i="36"/>
  <c r="AX85" i="36"/>
  <c r="AX86" i="36"/>
  <c r="AB93" i="36"/>
  <c r="AG93" i="36"/>
  <c r="AX93" i="36"/>
  <c r="AX101" i="36"/>
  <c r="AY98" i="36"/>
  <c r="AY93" i="36"/>
  <c r="AY86" i="36"/>
  <c r="AY76" i="36"/>
  <c r="AY70" i="36"/>
  <c r="AY57" i="36"/>
  <c r="AY21" i="36"/>
  <c r="AY101" i="36"/>
  <c r="AH67" i="40"/>
  <c r="AG21" i="41"/>
  <c r="T133" i="37"/>
  <c r="K133" i="37"/>
  <c r="G133" i="37"/>
  <c r="AK126" i="37"/>
  <c r="AK129" i="37"/>
  <c r="AK133" i="37"/>
  <c r="AB126" i="37"/>
  <c r="AX126" i="37"/>
  <c r="AO125" i="37"/>
  <c r="AG125" i="37"/>
  <c r="AX125" i="37"/>
  <c r="AO124" i="37"/>
  <c r="AG124" i="37"/>
  <c r="AO123" i="37"/>
  <c r="AG123" i="37"/>
  <c r="AK121" i="37"/>
  <c r="AB121" i="37"/>
  <c r="AX121" i="37"/>
  <c r="AG116" i="37"/>
  <c r="AG129" i="37"/>
  <c r="AG133" i="37"/>
  <c r="AB116" i="37"/>
  <c r="F8" i="31"/>
  <c r="F9" i="31"/>
  <c r="F10" i="31"/>
  <c r="F11" i="31"/>
  <c r="AK115" i="37"/>
  <c r="AX115" i="37"/>
  <c r="AK112" i="37"/>
  <c r="AT129" i="37"/>
  <c r="AT133" i="37"/>
  <c r="AO129" i="37"/>
  <c r="AO133" i="37"/>
  <c r="T109" i="37"/>
  <c r="K109" i="37"/>
  <c r="G109" i="37"/>
  <c r="AX108" i="37"/>
  <c r="E11" i="35"/>
  <c r="AT107" i="37"/>
  <c r="AO107" i="37"/>
  <c r="AB107" i="37"/>
  <c r="X107" i="37"/>
  <c r="AX104" i="37"/>
  <c r="AX109" i="37"/>
  <c r="G11" i="34"/>
  <c r="AT103" i="37"/>
  <c r="AO103" i="37"/>
  <c r="AX99" i="37"/>
  <c r="C14" i="23"/>
  <c r="AK98" i="37"/>
  <c r="AX93" i="37"/>
  <c r="AX92" i="37"/>
  <c r="AB80" i="37"/>
  <c r="X80" i="37"/>
  <c r="X129" i="37"/>
  <c r="X133" i="37"/>
  <c r="T80" i="37"/>
  <c r="O80" i="37"/>
  <c r="O129" i="37"/>
  <c r="O133" i="37"/>
  <c r="K80" i="37"/>
  <c r="G80" i="37"/>
  <c r="B80" i="37"/>
  <c r="B129" i="37"/>
  <c r="B133" i="37"/>
  <c r="DF11" i="17"/>
  <c r="DF12" i="17"/>
  <c r="DF13" i="17"/>
  <c r="DF14" i="17"/>
  <c r="DF15" i="17"/>
  <c r="DF16" i="17"/>
  <c r="DF17" i="17"/>
  <c r="DF18" i="17"/>
  <c r="DF19" i="17"/>
  <c r="DF20" i="17"/>
  <c r="DF21" i="17"/>
  <c r="DF22" i="17"/>
  <c r="DF23" i="17"/>
  <c r="DF24" i="17"/>
  <c r="DF25" i="17"/>
  <c r="DF26" i="17"/>
  <c r="DF27" i="17"/>
  <c r="DF28" i="17"/>
  <c r="DF29" i="17"/>
  <c r="DF30" i="17"/>
  <c r="DF31" i="17"/>
  <c r="DF32" i="17"/>
  <c r="DF34" i="17"/>
  <c r="DF35" i="17"/>
  <c r="DF36" i="17"/>
  <c r="DF37" i="17"/>
  <c r="DF38" i="17"/>
  <c r="DF39" i="17"/>
  <c r="DF40" i="17"/>
  <c r="DF41" i="17"/>
  <c r="AT79" i="37"/>
  <c r="BZ11" i="17"/>
  <c r="BZ12" i="17"/>
  <c r="BZ13" i="17"/>
  <c r="BZ14" i="17"/>
  <c r="BZ15" i="17"/>
  <c r="BZ16" i="17"/>
  <c r="BZ17" i="17"/>
  <c r="BZ18" i="17"/>
  <c r="BZ19" i="17"/>
  <c r="BZ20" i="17"/>
  <c r="BZ21" i="17"/>
  <c r="BZ22" i="17"/>
  <c r="BZ23" i="17"/>
  <c r="BZ24" i="17"/>
  <c r="BZ25" i="17"/>
  <c r="BZ26" i="17"/>
  <c r="BZ27" i="17"/>
  <c r="BZ28" i="17"/>
  <c r="BZ29" i="17"/>
  <c r="BZ30" i="17"/>
  <c r="BZ31" i="17"/>
  <c r="BZ32" i="17"/>
  <c r="BZ34" i="17"/>
  <c r="BZ35" i="17"/>
  <c r="BZ36" i="17"/>
  <c r="BZ37" i="17"/>
  <c r="BZ38" i="17"/>
  <c r="BZ39" i="17"/>
  <c r="BZ40" i="17"/>
  <c r="BZ41" i="17"/>
  <c r="AO79" i="37"/>
  <c r="AT11" i="17"/>
  <c r="AT12" i="17"/>
  <c r="AT13" i="17"/>
  <c r="AT14" i="17"/>
  <c r="AT15" i="17"/>
  <c r="AT16" i="17"/>
  <c r="AT17" i="17"/>
  <c r="AT18" i="17"/>
  <c r="AT19" i="17"/>
  <c r="AT20" i="17"/>
  <c r="AT21" i="17"/>
  <c r="AT22" i="17"/>
  <c r="AT23" i="17"/>
  <c r="AT24" i="17"/>
  <c r="AT25" i="17"/>
  <c r="AT26" i="17"/>
  <c r="AT27" i="17"/>
  <c r="AT28" i="17"/>
  <c r="AT29" i="17"/>
  <c r="AT30" i="17"/>
  <c r="AT31" i="17"/>
  <c r="AT32" i="17"/>
  <c r="AT34" i="17"/>
  <c r="AT35" i="17"/>
  <c r="AT36" i="17"/>
  <c r="AT37" i="17"/>
  <c r="AT38" i="17"/>
  <c r="AT39" i="17"/>
  <c r="AT40" i="17"/>
  <c r="AT41" i="17"/>
  <c r="AG79" i="37"/>
  <c r="AK79" i="37"/>
  <c r="AX44" i="37"/>
  <c r="AI21" i="21"/>
  <c r="AJ21" i="21"/>
  <c r="AK21" i="21"/>
  <c r="AL21" i="21"/>
  <c r="AM21" i="21"/>
  <c r="AN21" i="21"/>
  <c r="AO21" i="21"/>
  <c r="AP21" i="21"/>
  <c r="AQ21" i="21"/>
  <c r="AR21" i="21"/>
  <c r="AS21" i="21"/>
  <c r="AT21" i="21"/>
  <c r="AU21" i="21"/>
  <c r="AV21" i="21"/>
  <c r="AW21" i="21"/>
  <c r="AX21" i="21"/>
  <c r="AY21" i="21"/>
  <c r="AZ21" i="21"/>
  <c r="BA21" i="21"/>
  <c r="BB21" i="21"/>
  <c r="BC21" i="21"/>
  <c r="BD21" i="21"/>
  <c r="BE21" i="21"/>
  <c r="BF21" i="21"/>
  <c r="BG21" i="21"/>
  <c r="BH21" i="21"/>
  <c r="BI21" i="21"/>
  <c r="BJ21" i="21"/>
  <c r="BK21" i="21"/>
  <c r="BL21" i="21"/>
  <c r="BM21" i="21"/>
  <c r="AB43" i="37"/>
  <c r="M21" i="21"/>
  <c r="N21" i="21"/>
  <c r="O21" i="21"/>
  <c r="P21" i="21"/>
  <c r="Q21" i="21"/>
  <c r="R21" i="21"/>
  <c r="S21" i="21"/>
  <c r="T21" i="21"/>
  <c r="U21" i="21"/>
  <c r="V21" i="21"/>
  <c r="W21" i="21"/>
  <c r="X21" i="21"/>
  <c r="Y21" i="21"/>
  <c r="Z21" i="21"/>
  <c r="AA21" i="21"/>
  <c r="AB21" i="21"/>
  <c r="AC21" i="21"/>
  <c r="AD21" i="21"/>
  <c r="AE21" i="21"/>
  <c r="X43" i="37"/>
  <c r="AX33" i="37"/>
  <c r="AU10" i="37"/>
  <c r="AV10" i="37"/>
  <c r="AW10" i="37"/>
  <c r="AP10" i="37"/>
  <c r="AQ10" i="37"/>
  <c r="AR10" i="37"/>
  <c r="AS10" i="37"/>
  <c r="AL10" i="37"/>
  <c r="AM10" i="37"/>
  <c r="AN10" i="37"/>
  <c r="AH10" i="37"/>
  <c r="AI10" i="37"/>
  <c r="AJ10" i="37"/>
  <c r="AC10" i="37"/>
  <c r="AD10" i="37"/>
  <c r="AE10" i="37"/>
  <c r="AF10" i="37"/>
  <c r="Y10" i="37"/>
  <c r="Z10" i="37"/>
  <c r="AA10" i="37"/>
  <c r="U10" i="37"/>
  <c r="V10" i="37"/>
  <c r="W10" i="37"/>
  <c r="P10" i="37"/>
  <c r="Q10" i="37"/>
  <c r="R10" i="37"/>
  <c r="S10" i="37"/>
  <c r="L10" i="37"/>
  <c r="M10" i="37"/>
  <c r="N10" i="37"/>
  <c r="H10" i="37"/>
  <c r="I10" i="37"/>
  <c r="J10" i="37"/>
  <c r="C10" i="37"/>
  <c r="D10" i="37"/>
  <c r="E10" i="37"/>
  <c r="F10" i="37"/>
  <c r="AX43" i="37"/>
  <c r="AX80" i="37"/>
  <c r="AX107" i="37"/>
  <c r="AX124" i="37"/>
  <c r="AX116" i="37"/>
  <c r="AX123" i="37"/>
  <c r="X134" i="37"/>
  <c r="X135" i="37"/>
  <c r="AT134" i="37"/>
  <c r="AT135" i="37"/>
  <c r="O134" i="37"/>
  <c r="O135" i="37"/>
  <c r="AG134" i="37"/>
  <c r="AG135" i="37"/>
  <c r="B134" i="37"/>
  <c r="B135" i="37"/>
  <c r="AO134" i="37"/>
  <c r="AO135" i="37"/>
  <c r="AK134" i="37"/>
  <c r="AK135" i="37"/>
  <c r="AX79" i="37"/>
  <c r="AB129" i="37"/>
  <c r="AB133" i="37"/>
  <c r="AX133" i="37"/>
  <c r="AX129" i="37"/>
  <c r="AY93" i="37"/>
  <c r="K134" i="37"/>
  <c r="K135" i="37"/>
  <c r="G134" i="37"/>
  <c r="G135" i="37"/>
  <c r="T134" i="37"/>
  <c r="T135" i="37"/>
  <c r="AY80" i="37"/>
  <c r="AY116" i="37"/>
  <c r="AY44" i="37"/>
  <c r="AY121" i="37"/>
  <c r="AY109" i="37"/>
  <c r="AX134" i="37"/>
  <c r="AX135" i="37"/>
  <c r="AY126" i="37"/>
  <c r="AB134" i="37"/>
  <c r="AB135" i="37"/>
  <c r="AY99" i="37"/>
  <c r="AY33" i="37"/>
  <c r="AY129" i="37"/>
  <c r="O57" i="36"/>
  <c r="P10" i="36"/>
  <c r="Q10" i="36"/>
  <c r="R10" i="36"/>
  <c r="S10" i="36"/>
  <c r="B57" i="36"/>
  <c r="C10" i="36"/>
  <c r="D10" i="36"/>
  <c r="E10" i="36"/>
  <c r="F10" i="36"/>
  <c r="X20" i="36"/>
  <c r="G86" i="36"/>
  <c r="G57" i="36"/>
  <c r="H10" i="36"/>
  <c r="I10" i="36"/>
  <c r="J10" i="36"/>
  <c r="K86" i="36"/>
  <c r="K57" i="36"/>
  <c r="L10" i="36"/>
  <c r="M10" i="36"/>
  <c r="N10" i="36"/>
  <c r="T86" i="36"/>
  <c r="T57" i="36"/>
  <c r="U10" i="36"/>
  <c r="V10" i="36"/>
  <c r="W10" i="36"/>
  <c r="AO86" i="36"/>
  <c r="O101" i="36"/>
  <c r="O105" i="36"/>
  <c r="O106" i="36"/>
  <c r="K105" i="36"/>
  <c r="G105" i="36"/>
  <c r="T105" i="36"/>
  <c r="T106" i="36"/>
  <c r="T107" i="36"/>
  <c r="B106" i="36"/>
  <c r="B107" i="36"/>
  <c r="O107" i="36"/>
  <c r="K106" i="36"/>
  <c r="K107" i="36"/>
  <c r="G106" i="36"/>
  <c r="G107" i="36"/>
  <c r="AO97" i="36"/>
  <c r="AO96" i="36"/>
  <c r="AO95" i="36"/>
  <c r="AG97" i="36"/>
  <c r="AG96" i="36"/>
  <c r="AG95" i="36"/>
  <c r="AK89" i="36"/>
  <c r="AT84" i="36"/>
  <c r="AB84" i="36"/>
  <c r="AO84" i="36"/>
  <c r="AK75" i="36"/>
  <c r="BM20" i="21"/>
  <c r="BM19" i="21"/>
  <c r="BM18" i="21"/>
  <c r="BM17" i="21"/>
  <c r="BM16" i="21"/>
  <c r="BM15" i="21"/>
  <c r="BM14" i="21"/>
  <c r="BM13" i="21"/>
  <c r="AE20" i="21"/>
  <c r="BO20" i="21"/>
  <c r="AE19" i="21"/>
  <c r="BO19" i="21"/>
  <c r="AE18" i="21"/>
  <c r="BO18" i="21"/>
  <c r="AE17" i="21"/>
  <c r="BO17" i="21"/>
  <c r="AE16" i="21"/>
  <c r="BO16" i="21"/>
  <c r="AE15" i="21"/>
  <c r="BO15" i="21"/>
  <c r="AE14" i="21"/>
  <c r="BO14" i="21"/>
  <c r="AE13" i="21"/>
  <c r="BO13" i="21"/>
  <c r="AU10" i="36"/>
  <c r="AV10" i="36"/>
  <c r="AW10" i="36"/>
  <c r="AP10" i="36"/>
  <c r="AQ10" i="36"/>
  <c r="AR10" i="36"/>
  <c r="AS10" i="36"/>
  <c r="AL10" i="36"/>
  <c r="AM10" i="36"/>
  <c r="AN10" i="36"/>
  <c r="AH10" i="36"/>
  <c r="AI10" i="36"/>
  <c r="AJ10" i="36"/>
  <c r="AC10" i="36"/>
  <c r="AD10" i="36"/>
  <c r="AE10" i="36"/>
  <c r="AF10" i="36"/>
  <c r="Y10" i="36"/>
  <c r="Z10" i="36"/>
  <c r="AA10" i="36"/>
  <c r="AT80" i="36"/>
  <c r="AO80" i="36"/>
  <c r="X84" i="36"/>
  <c r="AX84" i="36"/>
  <c r="AX96" i="36"/>
  <c r="AX95" i="36"/>
  <c r="AX97" i="36"/>
  <c r="DG16" i="17"/>
  <c r="G33" i="17"/>
  <c r="G9" i="17"/>
  <c r="DG40" i="17"/>
  <c r="L40" i="17"/>
  <c r="K40" i="17"/>
  <c r="DG39" i="17"/>
  <c r="H39" i="17"/>
  <c r="L39" i="17"/>
  <c r="K39" i="17"/>
  <c r="I38" i="17"/>
  <c r="K38" i="17"/>
  <c r="DG37" i="17"/>
  <c r="I37" i="17"/>
  <c r="L37" i="17"/>
  <c r="K37" i="17"/>
  <c r="DG36" i="17"/>
  <c r="H36" i="17"/>
  <c r="I36" i="17"/>
  <c r="K36" i="17"/>
  <c r="L36" i="17"/>
  <c r="I35" i="17"/>
  <c r="L35" i="17"/>
  <c r="K35" i="17"/>
  <c r="DG34" i="17"/>
  <c r="I34" i="17"/>
  <c r="K34" i="17"/>
  <c r="L34" i="17"/>
  <c r="K33" i="17"/>
  <c r="DG32" i="17"/>
  <c r="I32" i="17"/>
  <c r="K32" i="17"/>
  <c r="DG31" i="17"/>
  <c r="L31" i="17"/>
  <c r="K31" i="17"/>
  <c r="DG30" i="17"/>
  <c r="H30" i="17"/>
  <c r="L30" i="17"/>
  <c r="K30" i="17"/>
  <c r="DG29" i="17"/>
  <c r="L29" i="17"/>
  <c r="K29" i="17"/>
  <c r="DG28" i="17"/>
  <c r="H28" i="17"/>
  <c r="L28" i="17"/>
  <c r="K28" i="17"/>
  <c r="DG27" i="17"/>
  <c r="I27" i="17"/>
  <c r="K27" i="17"/>
  <c r="L27" i="17"/>
  <c r="L26" i="17"/>
  <c r="K26" i="17"/>
  <c r="DG25" i="17"/>
  <c r="K25" i="17"/>
  <c r="L25" i="17"/>
  <c r="L24" i="17"/>
  <c r="K24" i="17"/>
  <c r="DG23" i="17"/>
  <c r="K23" i="17"/>
  <c r="L23" i="17"/>
  <c r="DG22" i="17"/>
  <c r="L22" i="17"/>
  <c r="K22" i="17"/>
  <c r="DG21" i="17"/>
  <c r="K21" i="17"/>
  <c r="L21" i="17"/>
  <c r="L20" i="17"/>
  <c r="K20" i="17"/>
  <c r="DG19" i="17"/>
  <c r="I19" i="17"/>
  <c r="L19" i="17"/>
  <c r="K19" i="17"/>
  <c r="DG18" i="17"/>
  <c r="L18" i="17"/>
  <c r="K18" i="17"/>
  <c r="DG17" i="17"/>
  <c r="H17" i="17"/>
  <c r="L17" i="17"/>
  <c r="K17" i="17"/>
  <c r="I16" i="17"/>
  <c r="K16" i="17"/>
  <c r="DG15" i="17"/>
  <c r="L15" i="17"/>
  <c r="K15" i="17"/>
  <c r="K14" i="17"/>
  <c r="L14" i="17"/>
  <c r="L13" i="17"/>
  <c r="K13" i="17"/>
  <c r="DG12" i="17"/>
  <c r="K12" i="17"/>
  <c r="L12" i="17"/>
  <c r="AT56" i="36"/>
  <c r="K11" i="17"/>
  <c r="H16" i="17"/>
  <c r="M16" i="17"/>
  <c r="N16" i="17"/>
  <c r="H18" i="17"/>
  <c r="DG24" i="17"/>
  <c r="H24" i="17"/>
  <c r="M24" i="17"/>
  <c r="N24" i="17"/>
  <c r="DG20" i="17"/>
  <c r="H20" i="17"/>
  <c r="M20" i="17"/>
  <c r="N20" i="17"/>
  <c r="H12" i="17"/>
  <c r="M12" i="17"/>
  <c r="N12" i="17"/>
  <c r="DG26" i="17"/>
  <c r="H26" i="17"/>
  <c r="M26" i="17"/>
  <c r="N26" i="17"/>
  <c r="H32" i="17"/>
  <c r="M32" i="17"/>
  <c r="N32" i="17"/>
  <c r="H34" i="17"/>
  <c r="M36" i="17"/>
  <c r="N36" i="17"/>
  <c r="H40" i="17"/>
  <c r="M40" i="17"/>
  <c r="N40" i="17"/>
  <c r="DG35" i="17"/>
  <c r="DG11" i="17"/>
  <c r="L11" i="17"/>
  <c r="AG56" i="36"/>
  <c r="DG14" i="17"/>
  <c r="H14" i="17"/>
  <c r="M14" i="17"/>
  <c r="N14" i="17"/>
  <c r="H15" i="17"/>
  <c r="DG38" i="17"/>
  <c r="H38" i="17"/>
  <c r="M38" i="17"/>
  <c r="N38" i="17"/>
  <c r="AO56" i="36"/>
  <c r="L16" i="17"/>
  <c r="H22" i="17"/>
  <c r="L32" i="17"/>
  <c r="L38" i="17"/>
  <c r="DG13" i="17"/>
  <c r="H13" i="17"/>
  <c r="M13" i="17"/>
  <c r="N13" i="17"/>
  <c r="H25" i="17"/>
  <c r="M25" i="17"/>
  <c r="N25" i="17"/>
  <c r="H27" i="17"/>
  <c r="M27" i="17"/>
  <c r="N27" i="17"/>
  <c r="M33" i="17"/>
  <c r="N33" i="17"/>
  <c r="H21" i="17"/>
  <c r="M21" i="17"/>
  <c r="N21" i="17"/>
  <c r="H31" i="17"/>
  <c r="M31" i="17"/>
  <c r="N31" i="17"/>
  <c r="H35" i="17"/>
  <c r="M35" i="17"/>
  <c r="N35" i="17"/>
  <c r="M28" i="17"/>
  <c r="N28" i="17"/>
  <c r="L33" i="17"/>
  <c r="M17" i="17"/>
  <c r="N17" i="17"/>
  <c r="H23" i="17"/>
  <c r="M23" i="17"/>
  <c r="N23" i="17"/>
  <c r="H19" i="17"/>
  <c r="M19" i="17"/>
  <c r="N19" i="17"/>
  <c r="H29" i="17"/>
  <c r="M29" i="17"/>
  <c r="N29" i="17"/>
  <c r="H37" i="17"/>
  <c r="M37" i="17"/>
  <c r="N37" i="17"/>
  <c r="M30" i="17"/>
  <c r="N30" i="17"/>
  <c r="M39" i="17"/>
  <c r="N39" i="17"/>
  <c r="M22" i="17"/>
  <c r="N22" i="17"/>
  <c r="M18" i="17"/>
  <c r="N18" i="17"/>
  <c r="M34" i="17"/>
  <c r="N34" i="17"/>
  <c r="M15" i="17"/>
  <c r="N15" i="17"/>
  <c r="H11" i="17"/>
  <c r="H41" i="17"/>
  <c r="AK56" i="36"/>
  <c r="AX56" i="36"/>
  <c r="DG41" i="17"/>
  <c r="M11" i="17"/>
  <c r="N11" i="17"/>
  <c r="N41" i="17"/>
  <c r="N42" i="17"/>
  <c r="N43" i="17"/>
  <c r="B11" i="20"/>
  <c r="AB20" i="36"/>
  <c r="I20" i="21"/>
  <c r="J20" i="21"/>
  <c r="K20" i="21"/>
  <c r="H21" i="21"/>
  <c r="K9" i="34"/>
  <c r="L9" i="34"/>
  <c r="M9" i="34"/>
  <c r="N9" i="34"/>
  <c r="K10" i="34"/>
  <c r="L10" i="34"/>
  <c r="M10" i="34"/>
  <c r="N10" i="34"/>
  <c r="K8" i="34"/>
  <c r="L8" i="34"/>
  <c r="M8" i="34"/>
  <c r="N8" i="34"/>
  <c r="F9" i="35"/>
  <c r="F10" i="35"/>
  <c r="F8" i="35"/>
  <c r="J8" i="35"/>
  <c r="K8" i="35"/>
  <c r="L8" i="35"/>
  <c r="L11" i="35"/>
  <c r="AX20" i="36"/>
  <c r="AF20" i="21"/>
  <c r="BP20" i="21"/>
  <c r="N11" i="34"/>
  <c r="F11" i="35"/>
  <c r="X86" i="36"/>
  <c r="X101" i="36"/>
  <c r="AT86" i="36"/>
  <c r="AT101" i="36"/>
  <c r="AT105" i="36"/>
  <c r="L12" i="35"/>
  <c r="L13" i="35"/>
  <c r="B15" i="20"/>
  <c r="AT106" i="36"/>
  <c r="AT107" i="36"/>
  <c r="E9" i="31"/>
  <c r="E10" i="31"/>
  <c r="E8" i="31"/>
  <c r="F8" i="33"/>
  <c r="G8" i="33"/>
  <c r="F9" i="33"/>
  <c r="G9" i="33"/>
  <c r="F7" i="33"/>
  <c r="G7" i="33"/>
  <c r="AK92" i="36"/>
  <c r="AX92" i="36"/>
  <c r="G10" i="33"/>
  <c r="G11" i="33"/>
  <c r="G12" i="33"/>
  <c r="B17" i="20"/>
  <c r="AO101" i="36"/>
  <c r="AO105" i="36"/>
  <c r="J9" i="31"/>
  <c r="L9" i="31"/>
  <c r="M9" i="31"/>
  <c r="J10" i="31"/>
  <c r="L10" i="31"/>
  <c r="M10" i="31"/>
  <c r="J8" i="31"/>
  <c r="L8" i="31"/>
  <c r="M8" i="31"/>
  <c r="AO106" i="36"/>
  <c r="AO107" i="36"/>
  <c r="N12" i="34"/>
  <c r="N13" i="34"/>
  <c r="B14" i="20"/>
  <c r="M11" i="31"/>
  <c r="K26" i="19"/>
  <c r="J25" i="19"/>
  <c r="J26" i="19"/>
  <c r="I23" i="19"/>
  <c r="I19" i="19"/>
  <c r="M12" i="31"/>
  <c r="M13" i="31"/>
  <c r="B16" i="20"/>
  <c r="L25" i="19"/>
  <c r="I14" i="21"/>
  <c r="I17" i="21"/>
  <c r="I18" i="21"/>
  <c r="I19" i="21"/>
  <c r="G15" i="21"/>
  <c r="G16" i="21"/>
  <c r="G14" i="21"/>
  <c r="J14" i="21"/>
  <c r="K14" i="21"/>
  <c r="G17" i="21"/>
  <c r="J17" i="21"/>
  <c r="K17" i="21"/>
  <c r="G18" i="21"/>
  <c r="J18" i="21"/>
  <c r="K18" i="21"/>
  <c r="G19" i="21"/>
  <c r="J19" i="21"/>
  <c r="K19" i="21"/>
  <c r="H16" i="19"/>
  <c r="K16" i="19"/>
  <c r="F23" i="19"/>
  <c r="AF14" i="21"/>
  <c r="BP14" i="21"/>
  <c r="AF19" i="21"/>
  <c r="BP19" i="21"/>
  <c r="J23" i="19"/>
  <c r="L23" i="19"/>
  <c r="M23" i="19"/>
  <c r="AF18" i="21"/>
  <c r="BP18" i="21"/>
  <c r="BP17" i="21"/>
  <c r="AF17" i="21"/>
  <c r="L26" i="19"/>
  <c r="M25" i="19"/>
  <c r="M26" i="19"/>
  <c r="D13" i="23"/>
  <c r="F13" i="23"/>
  <c r="D12" i="23"/>
  <c r="F12" i="23"/>
  <c r="D11" i="23"/>
  <c r="F11" i="23"/>
  <c r="G12" i="23"/>
  <c r="H12" i="23"/>
  <c r="G13" i="23"/>
  <c r="H13" i="23"/>
  <c r="J13" i="23"/>
  <c r="G11" i="23"/>
  <c r="H11" i="23"/>
  <c r="J11" i="23"/>
  <c r="K11" i="23"/>
  <c r="L11" i="23"/>
  <c r="J12" i="23"/>
  <c r="J14" i="23"/>
  <c r="K13" i="23"/>
  <c r="L13" i="23"/>
  <c r="AK101" i="36"/>
  <c r="AK105" i="36"/>
  <c r="K12" i="23"/>
  <c r="K14" i="23"/>
  <c r="G13" i="21"/>
  <c r="AF13" i="21"/>
  <c r="BO21" i="21"/>
  <c r="AK106" i="36"/>
  <c r="AK107" i="36"/>
  <c r="L12" i="23"/>
  <c r="L14" i="23"/>
  <c r="B13" i="20"/>
  <c r="I16" i="21"/>
  <c r="J16" i="21"/>
  <c r="K16" i="21"/>
  <c r="I15" i="21"/>
  <c r="J15" i="21"/>
  <c r="K15" i="21"/>
  <c r="J13" i="21"/>
  <c r="K13" i="21"/>
  <c r="BP13" i="21"/>
  <c r="AF15" i="21"/>
  <c r="AF16" i="21"/>
  <c r="AF21" i="21"/>
  <c r="BP15" i="21"/>
  <c r="BP16" i="21"/>
  <c r="BP21" i="21"/>
  <c r="AB101" i="36"/>
  <c r="AB105" i="36"/>
  <c r="K21" i="21"/>
  <c r="I24" i="19"/>
  <c r="H24" i="19"/>
  <c r="H22" i="19"/>
  <c r="I21" i="19"/>
  <c r="F21" i="19"/>
  <c r="J21" i="19"/>
  <c r="L21" i="19"/>
  <c r="M21" i="19"/>
  <c r="M22" i="19"/>
  <c r="H20" i="19"/>
  <c r="K19" i="19"/>
  <c r="F19" i="19"/>
  <c r="J19" i="19"/>
  <c r="K18" i="19"/>
  <c r="H18" i="19"/>
  <c r="I17" i="19"/>
  <c r="I18" i="19"/>
  <c r="F17" i="19"/>
  <c r="J17" i="19"/>
  <c r="L17" i="19"/>
  <c r="M17" i="19"/>
  <c r="I15" i="19"/>
  <c r="I16" i="19"/>
  <c r="F15" i="19"/>
  <c r="J15" i="19"/>
  <c r="H14" i="19"/>
  <c r="I13" i="19"/>
  <c r="F13" i="19"/>
  <c r="J13" i="19"/>
  <c r="AB106" i="36"/>
  <c r="AB107" i="36"/>
  <c r="K13" i="19"/>
  <c r="K14" i="19"/>
  <c r="I26" i="19"/>
  <c r="AX69" i="36"/>
  <c r="X105" i="36"/>
  <c r="L15" i="19"/>
  <c r="J16" i="19"/>
  <c r="J14" i="19"/>
  <c r="J24" i="19"/>
  <c r="J20" i="19"/>
  <c r="J22" i="19"/>
  <c r="K20" i="19"/>
  <c r="I14" i="19"/>
  <c r="L19" i="19"/>
  <c r="M19" i="19"/>
  <c r="K24" i="19"/>
  <c r="I22" i="19"/>
  <c r="I20" i="19"/>
  <c r="J18" i="19"/>
  <c r="K22" i="19"/>
  <c r="L13" i="19"/>
  <c r="X106" i="36"/>
  <c r="X107" i="36"/>
  <c r="M15" i="19"/>
  <c r="M16" i="19"/>
  <c r="L16" i="19"/>
  <c r="M18" i="19"/>
  <c r="L14" i="19"/>
  <c r="M13" i="19"/>
  <c r="M14" i="19"/>
  <c r="L22" i="19"/>
  <c r="M24" i="19"/>
  <c r="L24" i="19"/>
  <c r="L20" i="19"/>
  <c r="M20" i="19"/>
  <c r="L18" i="19"/>
  <c r="M27" i="19"/>
  <c r="I13" i="21"/>
  <c r="AG101" i="36"/>
  <c r="AG105" i="36"/>
  <c r="AX105" i="36"/>
  <c r="M28" i="19"/>
  <c r="M29" i="19"/>
  <c r="B12" i="20"/>
  <c r="AG106" i="36"/>
  <c r="AG107" i="36"/>
  <c r="K22" i="21"/>
  <c r="K23" i="21"/>
  <c r="B10" i="20"/>
  <c r="AX106" i="36"/>
  <c r="AX107" i="36"/>
  <c r="B19" i="20"/>
  <c r="AH62" i="42" l="1"/>
  <c r="AH57" i="40"/>
</calcChain>
</file>

<file path=xl/sharedStrings.xml><?xml version="1.0" encoding="utf-8"?>
<sst xmlns="http://schemas.openxmlformats.org/spreadsheetml/2006/main" count="2352" uniqueCount="427">
  <si>
    <t>MEDIO</t>
  </si>
  <si>
    <t>DURACION</t>
  </si>
  <si>
    <t>CIUDAD</t>
  </si>
  <si>
    <t>EMISORA</t>
  </si>
  <si>
    <t>PROGRAMA</t>
  </si>
  <si>
    <t>TOTAL CUÑAS</t>
  </si>
  <si>
    <t xml:space="preserve"> </t>
  </si>
  <si>
    <t>Noticiero Hoy x Hoy</t>
  </si>
  <si>
    <t>DESCUENTO</t>
  </si>
  <si>
    <t>La W Radio</t>
  </si>
  <si>
    <t>Armenia</t>
  </si>
  <si>
    <t>Cartagena</t>
  </si>
  <si>
    <t>Pasto</t>
  </si>
  <si>
    <t>Quibdo</t>
  </si>
  <si>
    <t>Riohacha</t>
  </si>
  <si>
    <t>Santa Marta</t>
  </si>
  <si>
    <t>VR. NETO CUÑA</t>
  </si>
  <si>
    <t>VR. NETO TOTAL</t>
  </si>
  <si>
    <t>VR. BRUTO TOTAL</t>
  </si>
  <si>
    <t>Caracol Basica</t>
  </si>
  <si>
    <t>IVA 19%</t>
  </si>
  <si>
    <t>VALOR TOTAL</t>
  </si>
  <si>
    <t>SUB-TOTAL</t>
  </si>
  <si>
    <t>VR. NETO+COM AG</t>
  </si>
  <si>
    <t>Magangue</t>
  </si>
  <si>
    <t>Yopal</t>
  </si>
  <si>
    <t>Mocoa</t>
  </si>
  <si>
    <t>Puerto Asis</t>
  </si>
  <si>
    <t>Santa Rosa de Cabal</t>
  </si>
  <si>
    <t>Floridablanca</t>
  </si>
  <si>
    <t>Espinal</t>
  </si>
  <si>
    <t>Buenaventura</t>
  </si>
  <si>
    <t>Noticiero W</t>
  </si>
  <si>
    <t>Santander de Quilichao</t>
  </si>
  <si>
    <t>Mañanas Blu</t>
  </si>
  <si>
    <t>Blu Radio</t>
  </si>
  <si>
    <t>20"</t>
  </si>
  <si>
    <t>TARIFA 20"</t>
  </si>
  <si>
    <t>Nacional</t>
  </si>
  <si>
    <t>San Andrés</t>
  </si>
  <si>
    <t>Leticia</t>
  </si>
  <si>
    <t>Malambo (Atlántico)</t>
  </si>
  <si>
    <t>Melgar</t>
  </si>
  <si>
    <t>Rionegro (Antioquia)</t>
  </si>
  <si>
    <t>Tres Esquinas (Caquetá)</t>
  </si>
  <si>
    <t xml:space="preserve">CLIENTE: FUERZA AÉREA COLOMBIANA </t>
  </si>
  <si>
    <t>SUBTOTAL</t>
  </si>
  <si>
    <t>IVA</t>
  </si>
  <si>
    <t>TOTAL</t>
  </si>
  <si>
    <t>V
1</t>
  </si>
  <si>
    <t>S
2</t>
  </si>
  <si>
    <t>D
3</t>
  </si>
  <si>
    <t>L
4</t>
  </si>
  <si>
    <t>M
5</t>
  </si>
  <si>
    <t>W
6</t>
  </si>
  <si>
    <t>J
7</t>
  </si>
  <si>
    <t>V
9</t>
  </si>
  <si>
    <t>S
10</t>
  </si>
  <si>
    <t>D
11</t>
  </si>
  <si>
    <t>L
12</t>
  </si>
  <si>
    <t>M
13</t>
  </si>
  <si>
    <t>W
14</t>
  </si>
  <si>
    <t>J
15</t>
  </si>
  <si>
    <t>V
16</t>
  </si>
  <si>
    <t>S
17</t>
  </si>
  <si>
    <t>D
18</t>
  </si>
  <si>
    <t>L
19</t>
  </si>
  <si>
    <t>M
20</t>
  </si>
  <si>
    <t>W
21</t>
  </si>
  <si>
    <t>J
22</t>
  </si>
  <si>
    <t>V
23</t>
  </si>
  <si>
    <t>V
30</t>
  </si>
  <si>
    <t>S
24</t>
  </si>
  <si>
    <t>D
25</t>
  </si>
  <si>
    <t>L
26</t>
  </si>
  <si>
    <t>M
27</t>
  </si>
  <si>
    <t>W
28</t>
  </si>
  <si>
    <t>J
29</t>
  </si>
  <si>
    <t>S
31</t>
  </si>
  <si>
    <t>PRODUCTO: CUÑA 20"</t>
  </si>
  <si>
    <t>MEDIO: RADIO REGIONAL</t>
  </si>
  <si>
    <t>MES TIPO JUNIO 2018</t>
  </si>
  <si>
    <t>TAMAÑO</t>
  </si>
  <si>
    <t>TARIFA</t>
  </si>
  <si>
    <t>CALI</t>
  </si>
  <si>
    <t>MEDELLIN</t>
  </si>
  <si>
    <t>HORARIO</t>
  </si>
  <si>
    <t>GENERO</t>
  </si>
  <si>
    <t>COMERCIALES</t>
  </si>
  <si>
    <t>VALOR</t>
  </si>
  <si>
    <t>VTR</t>
  </si>
  <si>
    <t>TOTAL PAQUETE 
+ COM. AG.</t>
  </si>
  <si>
    <t>DÍA</t>
  </si>
  <si>
    <t>HORA</t>
  </si>
  <si>
    <t>30"</t>
  </si>
  <si>
    <t>PAGOS</t>
  </si>
  <si>
    <t>BONOS</t>
  </si>
  <si>
    <t>PAUTA</t>
  </si>
  <si>
    <t>PAQUETE</t>
  </si>
  <si>
    <t>L - V</t>
  </si>
  <si>
    <t>TOTAL TELECARIBE</t>
  </si>
  <si>
    <t xml:space="preserve">L - V </t>
  </si>
  <si>
    <t>TOTAL TELEPACIFICO</t>
  </si>
  <si>
    <t>L-V</t>
  </si>
  <si>
    <t>TOTAL TELECAFE</t>
  </si>
  <si>
    <t>TOTAL TRO</t>
  </si>
  <si>
    <t>TOTAL TELEANTIOQUIA</t>
  </si>
  <si>
    <t>20:00 - 21:00</t>
  </si>
  <si>
    <t>NOTICIAS</t>
  </si>
  <si>
    <t>TOTAL TELEISLAS</t>
  </si>
  <si>
    <t>Más 19% IVA</t>
  </si>
  <si>
    <t>Valor Total</t>
  </si>
  <si>
    <t>PRODUCTO: COMERCIAL 30"</t>
  </si>
  <si>
    <t>RADIO REGIONAL</t>
  </si>
  <si>
    <t>TELEVISIÓN REGIONAL</t>
  </si>
  <si>
    <t>MEDIO: TELEVISIÓN REGIONAL</t>
  </si>
  <si>
    <t>CONSOLIDADO</t>
  </si>
  <si>
    <t>TARIFA BRUTA 20"</t>
  </si>
  <si>
    <t>TARIFAS 2018</t>
  </si>
  <si>
    <t>TARIFA NETA CUÑA 20"</t>
  </si>
  <si>
    <t>TOTAL CUÑAS MES TIPO</t>
  </si>
  <si>
    <t>VR. BRUTO TOTAL MES TIPO</t>
  </si>
  <si>
    <t>VR. NETO TOTAL MES TIPO</t>
  </si>
  <si>
    <t>VR. NETO+COM AG MES TIPO</t>
  </si>
  <si>
    <t>Antena 2</t>
  </si>
  <si>
    <t>Tropicana</t>
  </si>
  <si>
    <t>NOTICIERO TELEVISTA</t>
  </si>
  <si>
    <t>13:00 - 13:30</t>
  </si>
  <si>
    <t>19:00 - 20:00</t>
  </si>
  <si>
    <t>13:00 - 14:00</t>
  </si>
  <si>
    <t>NOTI 5</t>
  </si>
  <si>
    <t>20:30 - 21:30</t>
  </si>
  <si>
    <t>TVA NOTICIAS</t>
  </si>
  <si>
    <t>MUSICAL</t>
  </si>
  <si>
    <t>ORO NOTICIAS</t>
  </si>
  <si>
    <t>19:30 -20:00</t>
  </si>
  <si>
    <t>TELEANTIOQUIA NOTICIAS</t>
  </si>
  <si>
    <t>NOTICIERO TELEISLAS NEWS</t>
  </si>
  <si>
    <t>TELEVISIÓN REGIONAL 2018</t>
  </si>
  <si>
    <t>UNIDADES</t>
  </si>
  <si>
    <t>VLR. UNITARIO</t>
  </si>
  <si>
    <t>Dcto</t>
  </si>
  <si>
    <t>VLR. NETO</t>
  </si>
  <si>
    <t>VLR. TOTAL + COM. AG.</t>
  </si>
  <si>
    <t>BOGOTA</t>
  </si>
  <si>
    <t>EUCOL</t>
  </si>
  <si>
    <t>VLR. TOTAL + IVA</t>
  </si>
  <si>
    <t>VALOR TOTAL x 1 MES ( 4 SEMANAS)</t>
  </si>
  <si>
    <t>COBERTURA</t>
  </si>
  <si>
    <t>LA VOZ DE LAS ANTILLAS</t>
  </si>
  <si>
    <t>La ciudad de Cartagena, Turbaco, Arjona, María la Baja.</t>
  </si>
  <si>
    <t>VOCES FM</t>
  </si>
  <si>
    <t>Santa marta</t>
  </si>
  <si>
    <t>GUAJITA ST</t>
  </si>
  <si>
    <t>Riohacha, Camarones</t>
  </si>
  <si>
    <t>VOZ DE ARMENIA</t>
  </si>
  <si>
    <t>Armenia Matquilla</t>
  </si>
  <si>
    <t>ECOS DE PASTO</t>
  </si>
  <si>
    <t xml:space="preserve">Pasto, Albán, Aldana, Ancuyá, Arboleda, Barbacoas, Belén, Buesaco, Colón, Consaca, Contadero, Córdoba, Cuaspud
Cumbal, Cumbitara, Chachagüí, El Charco, El Peñol, El Rosario, El Tablón de Gómez, El Tambo, Funes, Guachucal, Guaitarilla
Gualmatán, Iles, Imués, Ipiales, La Cruz, La Florida, La Llanada, La Tola, La Unión, Leiva, Linares, Los Andes, Magüi, Mallama
Mosquera, Nariño, Olaya Herrera, Ospina, Francisco Pizarro, Policarpa, Potosí, Providencia, Puerres, Pupiales, Ricaurte, Roberto Payán
Samaniego, Sandoná, San Bernardo, San Lorenzo, San Pablo, San Pedro de Cartago, Santa Bárbara, Santacruz, Sapuyes, Taminango
Tangua, San Andres de Tumaco, Túquerres, Yacuanquer, Huila: Garzón, Neiva, Ecuador:Ibarra, Santo Domingo de los Colorados, Tulcán 
</t>
  </si>
  <si>
    <t>RADIO FANTASTICA</t>
  </si>
  <si>
    <t>Leticia, Puerto Nariño. Peru y Brasil</t>
  </si>
  <si>
    <t>GOOD NEWS RADIO STATION</t>
  </si>
  <si>
    <t>Archipielago de San Andres, Providencia y Santa Catalina</t>
  </si>
  <si>
    <t>CHEVERISIMA ST</t>
  </si>
  <si>
    <t>Bolivar, Sucre y Magdalena, Municipios de Magangue, Mompox, Cicuco, Talaigua Nuevo, San Fernando, Margarita, Cordoba, Pinillos, Zambrano, Achi, San Pedro, Buenavista, Galeras, Sucre, Since, San Benito de Abad, Santa Ana, San Zenón, San Sebastina de Pinto y Guamal</t>
  </si>
  <si>
    <t>SENSACION ST</t>
  </si>
  <si>
    <t>Soledad, Sabanagrande, Santo Tomas, Palmar, Polonuevo, Galapa, Puerto colombia, Parte del Magdalena, Sitio Nuevo, Gaira, Santa Marta, Rodadero</t>
  </si>
  <si>
    <t>RADIO AUTENTICA - NO LICOR</t>
  </si>
  <si>
    <t>Meta, Cundinamarca, Huila, Boyaca, Casanare, Vichada, Guaviare, Guainia, Vaupez. MetaÇ Acacias, Ariari, Barranca de Upia, Cabuyaro, Castilla la Nueva, Cumaral, El Castillo, El Dorado, Granada, La Macarena, Lejanias, Puerto Gaitan, Puerto Lopez, Restrepo, San Juan de Arama, San Juanito, San Martin, Vista Hermosa.</t>
  </si>
  <si>
    <t>Rionegro, La Ceja, El Carmen de Viboral, El Retiro, La Union, San Vicente, Marinilla, El Santuario, Gurne, Rionegro en el area urbana y Rural</t>
  </si>
  <si>
    <t>CRISTALINA STEREO (INRAI)</t>
  </si>
  <si>
    <t>Florencia, Morelia, belén de los andakies, San José del Fragua, Albania, Curillo, Valparaiso, Solita, Morelia, Paujil, Doncello, Puerto Rico, San Vicente, Tres esquinas, Corosal, Santa Rita, Las Delicias, Guacamayas, La Macarena. Putumayo: Bellavista, Macarena,  Mayoyoque. Huila: Guayabales, Guadalupe, Milan, La Montañita.</t>
  </si>
  <si>
    <t>COLOMBIANISIMA STEREO-ESTUDIO. UNO</t>
  </si>
  <si>
    <t>ANTENA DE LOS ANDES</t>
  </si>
  <si>
    <t>Santa Rosa del Cabal, Pereira y Chichina</t>
  </si>
  <si>
    <t>LA U STEREO</t>
  </si>
  <si>
    <t>Bucaramanda, Floridad Blanca, Giron</t>
  </si>
  <si>
    <t>SANTANDER ST</t>
  </si>
  <si>
    <t>Santander de Quilichao, La Balsa, Buenos Aires, Timba, Suarez, Quinamayo, Mandiva, Mondomo, Caldono</t>
  </si>
  <si>
    <t>ESPINAL ST</t>
  </si>
  <si>
    <t>Espinal, Coello, Suarez, Guamo, Gualanday, Chaparral, Alvarado.</t>
  </si>
  <si>
    <t>CHIMIA DEL PACIFICO ST</t>
  </si>
  <si>
    <t xml:space="preserve">Emisora reina de colombia AM </t>
  </si>
  <si>
    <t>SUB TOTAL</t>
  </si>
  <si>
    <t>VALOR TOTAL 2018</t>
  </si>
  <si>
    <t>RADIO NACIONAL</t>
  </si>
  <si>
    <t>TARIFAS EUCOLES 2018</t>
  </si>
  <si>
    <t>VALOR NETO</t>
  </si>
  <si>
    <t>EUCOLES</t>
  </si>
  <si>
    <t>CANTIDADES</t>
  </si>
  <si>
    <t>VALOR UNITARIO</t>
  </si>
  <si>
    <t xml:space="preserve"> RADIO  REGIONAL / CUÑA 20" 2018</t>
  </si>
  <si>
    <t>Radio uno</t>
  </si>
  <si>
    <t>olimpica</t>
  </si>
  <si>
    <t>musical</t>
  </si>
  <si>
    <t>HISTORY CHANEL</t>
  </si>
  <si>
    <t>VLR. TOTAL CARAS X SEMANA</t>
  </si>
  <si>
    <t>TELE ISLAS</t>
  </si>
  <si>
    <t>TELE ANTIOQUIA</t>
  </si>
  <si>
    <t>CANAL TRO</t>
  </si>
  <si>
    <t>TELEPACIFICO</t>
  </si>
  <si>
    <t>TELECARIBE</t>
  </si>
  <si>
    <t>Pulso del futbol</t>
  </si>
  <si>
    <t>TELECAFE</t>
  </si>
  <si>
    <t>18:00 - 24:00</t>
  </si>
  <si>
    <t>TOTAL HISTORY</t>
  </si>
  <si>
    <t xml:space="preserve">UBICACIÓN </t>
  </si>
  <si>
    <t>VALOR PRODUCCIÓN</t>
  </si>
  <si>
    <t>área impresión: 5,86 mts x 1,01 mts área visual: 
5,81 mts x 0,96 mts
material de impresión 
lona translucida.</t>
  </si>
  <si>
    <t>área impresión: 9.37 x 2.70   
area visual: 9.37 x 2.70  
material: vinilo adhesivo 
avery 3800 calandrado</t>
  </si>
  <si>
    <t>área impresión: 3.86 x 1.26          
area visual: 3.80 x 1.20 
material: lona traslucida 
multiflex 18 oz</t>
  </si>
  <si>
    <t xml:space="preserve">CIUDAD </t>
  </si>
  <si>
    <t>DESCRIPCIÓN</t>
  </si>
  <si>
    <t>Caja de luz/sala de equipajes nacional</t>
  </si>
  <si>
    <t>branding mural / sala de llegadas nacional</t>
  </si>
  <si>
    <t xml:space="preserve"> Caja de luz correa de equipajes nacional  </t>
  </si>
  <si>
    <r>
      <t>Jose Maria Cordoba De Rionegro</t>
    </r>
    <r>
      <rPr>
        <sz val="11"/>
        <color theme="1"/>
        <rFont val="Calibri"/>
        <family val="2"/>
        <scheme val="minor"/>
      </rPr>
      <t xml:space="preserve">  
</t>
    </r>
  </si>
  <si>
    <t xml:space="preserve">Alfonso Bonilla Aragon                 piso 1       </t>
  </si>
  <si>
    <t xml:space="preserve">El dorado             piso 1 </t>
  </si>
  <si>
    <t xml:space="preserve">BOGOTA </t>
  </si>
  <si>
    <t>NUMERO DE SALAS</t>
  </si>
  <si>
    <t>SEMANAS</t>
  </si>
  <si>
    <t>TOTAL + COM AG</t>
  </si>
  <si>
    <t>TARIFA BRUTA</t>
  </si>
  <si>
    <t>TARIFA BASICA X SEM Y SALA</t>
  </si>
  <si>
    <t>MEDIO/PORTAL</t>
  </si>
  <si>
    <t>FORMATO</t>
  </si>
  <si>
    <t>video</t>
  </si>
  <si>
    <t>TIPO DE COMPRA</t>
  </si>
  <si>
    <t>Facebook</t>
  </si>
  <si>
    <t>Twitter</t>
  </si>
  <si>
    <t>Youtube</t>
  </si>
  <si>
    <t>CPV</t>
  </si>
  <si>
    <t>TOTAL NETO</t>
  </si>
  <si>
    <t>TOTAL NETO + COM AG</t>
  </si>
  <si>
    <t>CINE</t>
  </si>
  <si>
    <t>DIGITAL</t>
  </si>
  <si>
    <t>TIPO DE SALA</t>
  </si>
  <si>
    <t>Sala AAA</t>
  </si>
  <si>
    <t>NUEMRO DE SPORTS X SEM</t>
  </si>
  <si>
    <t>NUMERO TOAL DE SPOTS X NUM DE SEM</t>
  </si>
  <si>
    <t>NUMERO TOAL DE SPOTS X SEM Y X NUMERO DE SALAS</t>
  </si>
  <si>
    <t>MEDIO: EUCOLES</t>
  </si>
  <si>
    <t>MEDIO: AEROPUERTOS</t>
  </si>
  <si>
    <t>MEDIO: CINE</t>
  </si>
  <si>
    <t>MEDIO: DIGITAL</t>
  </si>
  <si>
    <t xml:space="preserve">El dorado             </t>
  </si>
  <si>
    <t xml:space="preserve">Alfonso Bonilla Aragon                       </t>
  </si>
  <si>
    <t>SPOT 20" Pantalla aeropuerto</t>
  </si>
  <si>
    <t>TOTAL EMISIONES AL MES</t>
  </si>
  <si>
    <t>VALOR BRUTO</t>
  </si>
  <si>
    <t>VALOR NETO X MES</t>
  </si>
  <si>
    <t>VALOR MENSUAL + COM AG</t>
  </si>
  <si>
    <t>NUMERO DE MESES</t>
  </si>
  <si>
    <t>VALOR TOTAL NUMERO DE MESES</t>
  </si>
  <si>
    <t>NUMERO DE MESES PARA EMISION DE SPOTS</t>
  </si>
  <si>
    <t>TOTAL DE EMISONES</t>
  </si>
  <si>
    <t>AEROPUERTOS CAJAS DE LUZ</t>
  </si>
  <si>
    <t>AEROPUERTOS PANTALLAS</t>
  </si>
  <si>
    <t>DURACIÓN</t>
  </si>
  <si>
    <t>CANTIDAD X MES</t>
  </si>
  <si>
    <t xml:space="preserve">1 MES </t>
  </si>
  <si>
    <t>VALOR NETO X MES INCLUIDO PRODUCCIÓN</t>
  </si>
  <si>
    <t>VALOR TOTAL X NUMERO DE MESES</t>
  </si>
  <si>
    <t>VALOR TOTAL + COM AG</t>
  </si>
  <si>
    <t>TOTAL CUÑAS X MES</t>
  </si>
  <si>
    <t>TOTAL CUÑAS POR NUMERO DE MESES</t>
  </si>
  <si>
    <t>TOTAL IVA Y COM AG INCLUIDO</t>
  </si>
  <si>
    <t>MES TIPO JULIO 2018</t>
  </si>
  <si>
    <t>MES TIPO AGOSTO 2018</t>
  </si>
  <si>
    <t>MES TIPO SEPTIEMBRE 2018</t>
  </si>
  <si>
    <t>FECHA DE INICIO</t>
  </si>
  <si>
    <t>FECHA DE TERMINACIÓN</t>
  </si>
  <si>
    <t>PAUTA DISTRIBUIDA SEGÚN SEMANAS DURANTE LOS MESES QUE EL CLIENTE DETERMINE</t>
  </si>
  <si>
    <t>PAUTA DISTRIBUIDA ENTRE JULIO Y AGOSTO</t>
  </si>
  <si>
    <t>PAUTA DISTRIBUIDA ENTRE JULIO, AGOSTO, SEPTIEMBRE Y OCTUBRE.</t>
  </si>
  <si>
    <t>PAUTA DISTRIBUIDA DURANTE EL PERIODO DE LA CAMPAÑA</t>
  </si>
  <si>
    <t>Copa del mundo</t>
  </si>
  <si>
    <t>VOZ DEL CHOCO</t>
  </si>
  <si>
    <t>MANANTIAL ST</t>
  </si>
  <si>
    <t>Chiquinquira</t>
  </si>
  <si>
    <t>RIONEGRO ST.</t>
  </si>
  <si>
    <t>Marandua (Guaviare)</t>
  </si>
  <si>
    <t>MARANDUA ST.</t>
  </si>
  <si>
    <t>San José del Guaviare</t>
  </si>
  <si>
    <t>MANGUARE ST</t>
  </si>
  <si>
    <t>SAN GIL</t>
  </si>
  <si>
    <t>RADIO GUANETA/RADIO CALIENTE</t>
  </si>
  <si>
    <t>ARATOCA,BARBOSA,BARICHARA,BETULIA,BOLIVAR, CABRERA,CALIFORNIA,CAPITANEJO,CEPIA, CHARALA,CHIMA,CHIAPATA, CHIPARAQUE, CONCEPCION,CONFINES,CONTRATACION,COROMORO,COVARACHIA,CURITI, EL CARMEN DE CHICURI, EL GUACAMAYO, ENCINO, ENCISO, FLORIBABLANCA, GALAN, BAMBITA, GUADALUPE, GUAVATA, GUEPSA, HATO, LA AGUADA, LA BELLA, LA PAZ , LANDAZURI, LEBRIJA, LOS SANTOS,MALAGA, MOGOTES, MOLAGAVITA, OCAMONTE, OIBA, ONZAGA,PALMAR, PALMAS, PARAMO,PINCHOTE, PUENTE NACIONAL, SAN ANDRES, SAN GIL, SAN JOAQUIN, SAN JOSE DE PARE, SAN VICENTE DEL CHUCURI, SANTA HELENA DEL OPON, SIMACOTA, SOCORRO, TOGUI, VALLE DE SAN JOSE, VELEZ , VILLANUEVA, ZAPATOCA,</t>
  </si>
  <si>
    <t>CUCUTA</t>
  </si>
  <si>
    <t>COLMUNDO RADIO</t>
  </si>
  <si>
    <t>PORTAL INFORMATIVO REGIONAL 6,20 A 7,00 AM DE L-V</t>
  </si>
  <si>
    <t>VAUPES</t>
  </si>
  <si>
    <t>MANIGUA ST</t>
  </si>
  <si>
    <t>GUANIA</t>
  </si>
  <si>
    <t>CUSTODIA ST</t>
  </si>
  <si>
    <t>META</t>
  </si>
  <si>
    <t>VOZ DE LOS CENTAUROS</t>
  </si>
  <si>
    <t>DEPATAMENTO DEL META, parte de cundinamarca y casanare</t>
  </si>
  <si>
    <t>TUNJA</t>
  </si>
  <si>
    <t>ARMONIAS BOYACENSES</t>
  </si>
  <si>
    <t>tunja, duitama, paipa, sogamoso, almeida, el cocuy, pachavita,somondoco, aquitania, el espino, paez, soraca, arcabuco, firavitova, pajarito, sora, belen, floresta panqueba, sotaquira, berbeo, gachantiva, pauna, susacon, beteiva, gemaza paya sutamarchan</t>
  </si>
  <si>
    <t>BUCARAMNAGA</t>
  </si>
  <si>
    <t>BRUJULA ST</t>
  </si>
  <si>
    <t>TOTAL CUÑAS
3 MESES</t>
  </si>
  <si>
    <t>CLIENTE</t>
  </si>
  <si>
    <t>CAMPAÑA</t>
  </si>
  <si>
    <t>MEDIOS</t>
  </si>
  <si>
    <t>JUNIO</t>
  </si>
  <si>
    <t>JULIO</t>
  </si>
  <si>
    <t>AGOSTO</t>
  </si>
  <si>
    <t>SEPTIEMBRE</t>
  </si>
  <si>
    <t>OCTUBRE</t>
  </si>
  <si>
    <t>NOVIEMBRE</t>
  </si>
  <si>
    <t>SHARE</t>
  </si>
  <si>
    <t>Radio Uno</t>
  </si>
  <si>
    <t>Duración</t>
  </si>
  <si>
    <t>Total Cuñas</t>
  </si>
  <si>
    <t>Inversión</t>
  </si>
  <si>
    <t xml:space="preserve">TOTAL INVERSION </t>
  </si>
  <si>
    <t>VALOR TOTAL MEDIOS</t>
  </si>
  <si>
    <t>MAS 19% IVA</t>
  </si>
  <si>
    <t>INVERSION TOTAL</t>
  </si>
  <si>
    <t xml:space="preserve"> RADIO NACIONAL</t>
  </si>
  <si>
    <t>Caracol Básica</t>
  </si>
  <si>
    <t>La W</t>
  </si>
  <si>
    <t>Olimpica</t>
  </si>
  <si>
    <t>Emisoras Regionales</t>
  </si>
  <si>
    <t xml:space="preserve">TELEVISION </t>
  </si>
  <si>
    <t>Teleantioquia</t>
  </si>
  <si>
    <t>Telecaribe</t>
  </si>
  <si>
    <t>Telepacifico</t>
  </si>
  <si>
    <t>Telecafé</t>
  </si>
  <si>
    <t>Canal TRO</t>
  </si>
  <si>
    <t>Teleislas</t>
  </si>
  <si>
    <t>History Channel</t>
  </si>
  <si>
    <t>Total Comerciales</t>
  </si>
  <si>
    <t>No Semanas</t>
  </si>
  <si>
    <t>Total Carteles</t>
  </si>
  <si>
    <t>Ciudades</t>
  </si>
  <si>
    <t>AEROPUERTOS</t>
  </si>
  <si>
    <t>Cajas de Luz</t>
  </si>
  <si>
    <t>Pantallas-Ciales 20"</t>
  </si>
  <si>
    <t>Btá-Cali-Medel</t>
  </si>
  <si>
    <t>Compra por CPV</t>
  </si>
  <si>
    <t>Twiter</t>
  </si>
  <si>
    <t>VR. 4 EMANAS</t>
  </si>
  <si>
    <t>No SEMANAS</t>
  </si>
  <si>
    <t>Btá-Cali-Mede</t>
  </si>
  <si>
    <t>GUAJIRA ST</t>
  </si>
  <si>
    <t>Canal Trece</t>
  </si>
  <si>
    <t>ENERO</t>
  </si>
  <si>
    <t>FEBRERO</t>
  </si>
  <si>
    <t>MARZO</t>
  </si>
  <si>
    <t>ABRIL</t>
  </si>
  <si>
    <t>MAYO</t>
  </si>
  <si>
    <t>FLOW CHART ENERO A NOVIEMBRE 2018</t>
  </si>
  <si>
    <t>DOCUMENTAL 100 AÑOS FAC</t>
  </si>
  <si>
    <t>Contenido: Historia y Proyección de la FAC</t>
  </si>
  <si>
    <t>Duración: 24 minutos</t>
  </si>
  <si>
    <t>Preproducción</t>
  </si>
  <si>
    <t>Producción</t>
  </si>
  <si>
    <t>Posproducción</t>
  </si>
  <si>
    <t>Difusión: Año 2019</t>
  </si>
  <si>
    <t xml:space="preserve">  </t>
  </si>
  <si>
    <t>PIEZA DE INFORMACIÓN INSTITUCIONAL</t>
  </si>
  <si>
    <t>Contenido: Mensajes de incorporación a la FAC</t>
  </si>
  <si>
    <t>Duración: 30 segundos - 3 ref.</t>
  </si>
  <si>
    <t>CONTENIDOS PEDAGOGICOS DIGITALES</t>
  </si>
  <si>
    <t>Contenido: Función Social de  la FAC</t>
  </si>
  <si>
    <t>Duración:1 minuto - 10 piezas</t>
  </si>
  <si>
    <t>posproducción primer semestre 2019</t>
  </si>
  <si>
    <t>CONTENIDO PEDAGOGICO AUDITIVO</t>
  </si>
  <si>
    <t xml:space="preserve">Contenido: Generar conciencia sobre la importancia de la FAC para la seguridad nacional.  </t>
  </si>
  <si>
    <t>Duración: 20 segundos - 4 ref.</t>
  </si>
  <si>
    <t>CONTENIDOS GRAFICO</t>
  </si>
  <si>
    <t>REDISEÑO PÁGINA WEB E INTEGRACIÓN DE REDES SOCIALES FAC</t>
  </si>
  <si>
    <t xml:space="preserve">INTEGRACIÓN REDES DE LA PAGINA WEB </t>
  </si>
  <si>
    <t xml:space="preserve">DISEÑO TOTAL APLICACIÓN MÓVIL FAC </t>
  </si>
  <si>
    <t>FLOW CHART JUNIO A NOVIEMBRE 2018</t>
  </si>
  <si>
    <t>V</t>
  </si>
  <si>
    <t>S</t>
  </si>
  <si>
    <t>D</t>
  </si>
  <si>
    <t>L</t>
  </si>
  <si>
    <t>M</t>
  </si>
  <si>
    <t>J</t>
  </si>
  <si>
    <t>El Pulso del Fútbol</t>
  </si>
  <si>
    <t>Caracol Básica - Noticiero HoyxHoy</t>
  </si>
  <si>
    <t>Bogotá</t>
  </si>
  <si>
    <t>Cali</t>
  </si>
  <si>
    <t>Medellín</t>
  </si>
  <si>
    <t xml:space="preserve">Pantallas </t>
  </si>
  <si>
    <t>Medellin</t>
  </si>
  <si>
    <t>Compra por CPV - Digital</t>
  </si>
  <si>
    <t>INVERSION</t>
  </si>
  <si>
    <t>Bogotá - 3 salas</t>
  </si>
  <si>
    <t>Cali - 3 salas</t>
  </si>
  <si>
    <t>Medellín - 3 salas</t>
  </si>
  <si>
    <t>Total Cajas de Luz</t>
  </si>
  <si>
    <t>Bucaramanga</t>
  </si>
  <si>
    <t>Manizalez</t>
  </si>
  <si>
    <t>TOTAL:</t>
  </si>
  <si>
    <t>PROPUESTA ECONÓMICA.</t>
  </si>
  <si>
    <t xml:space="preserve">TOTAL </t>
  </si>
  <si>
    <t>PROPUESTA ECONÓMICA</t>
  </si>
  <si>
    <t>CANTIDAD</t>
  </si>
  <si>
    <t>$</t>
  </si>
  <si>
    <t xml:space="preserve">VALOR </t>
  </si>
  <si>
    <t>CANTIDAD CUÑAS</t>
  </si>
  <si>
    <t xml:space="preserve">DURACIÓN </t>
  </si>
  <si>
    <t xml:space="preserve">Total </t>
  </si>
  <si>
    <t xml:space="preserve"> DURACIÓN</t>
  </si>
  <si>
    <t>PROPUESTA ECÓNOMICA.</t>
  </si>
  <si>
    <t xml:space="preserve">CONSOLIDADO PROPUESTA ECONOMICA </t>
  </si>
  <si>
    <t xml:space="preserve"> $ -   </t>
  </si>
  <si>
    <t>PANTALLAS AEROPUERTOS</t>
  </si>
  <si>
    <t>MES 1</t>
  </si>
  <si>
    <t>MES 2</t>
  </si>
  <si>
    <t>MES 3</t>
  </si>
  <si>
    <t>TOTAL UNITARIO</t>
  </si>
  <si>
    <t>MES</t>
  </si>
  <si>
    <t>PLAN DE MEDIOS</t>
  </si>
  <si>
    <t>MES 4</t>
  </si>
  <si>
    <t>MES 5</t>
  </si>
  <si>
    <t>AEROPUERTOS CAJA DE LUZ</t>
  </si>
  <si>
    <t>MES 6</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</si>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</sst>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 #,##0.00_);_(&quot;$&quot;\ * \(#,##0.00\);_(&quot;$&quot;\ * &quot;-&quot;??_);_(@_)"/>
    <numFmt numFmtId="164" formatCode="_-* #,##0.00\ &quot;€&quot;_-;\-* #,##0.00\ &quot;€&quot;_-;_-* &quot;-&quot;??\ &quot;€&quot;_-;_-@_-"/>
    <numFmt numFmtId="165" formatCode="_-* #,##0.00\ _€_-;\-* #,##0.00\ _€_-;_-* &quot;-&quot;??\ _€_-;_-@_-"/>
    <numFmt numFmtId="166" formatCode="_-&quot;$&quot;\ * #,##0_-;\-&quot;$&quot;\ * #,##0_-;_-&quot;$&quot;\ * &quot;-&quot;_-;_-@_-"/>
    <numFmt numFmtId="167" formatCode="_-* #,##0.00_-;\-* #,##0.00_-;_-* &quot;-&quot;??_-;_-@_-"/>
    <numFmt numFmtId="168" formatCode="_-[$$-240A]* #,##0_-;\-[$$-240A]* #,##0_-;_-[$$-240A]* &quot;-&quot;??_-;_-@_-"/>
    <numFmt numFmtId="169" formatCode="_(&quot;$&quot;\ * #,##0_);_(&quot;$&quot;\ * \(#,##0\);_(&quot;$&quot;\ * &quot;-&quot;??_);_(@_)"/>
    <numFmt numFmtId="170" formatCode="_-[$$-240A]\ * #,##0_-;\-[$$-240A]\ * #,##0_-;_-[$$-240A]\ * &quot;-&quot;??_-;_-@_-"/>
    <numFmt numFmtId="171" formatCode="[$$-240A]\ #,##0"/>
    <numFmt numFmtId="172" formatCode="#,##0;[Red]#,##0"/>
    <numFmt numFmtId="173" formatCode="_(* #,##0_);_(* \(#,##0\);_(* &quot;-&quot;??_);_(@_)"/>
    <numFmt numFmtId="174" formatCode="_ * #,##0_ ;_ * \-#,##0_ ;_ * &quot;-&quot;??_ ;_ @_ "/>
    <numFmt numFmtId="175" formatCode="_-&quot;$&quot;* #,##0_-;\-&quot;$&quot;* #,##0_-;_-&quot;$&quot;* &quot;-&quot;??_-;_-@_-"/>
    <numFmt numFmtId="176" formatCode="_-[$$-240A]* #,##0_-;\-[$$-240A]* #,##0_-;_-[$$-240A]* &quot;-&quot;_-;_-@_-"/>
  </numFmts>
  <fonts count="38">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1"/>
      <name val="Calibri"/>
      <family val="2"/>
      <scheme val="minor"/>
    </font>
    <font>
      <b/>
      <sz val="11"/>
      <name val="Calibri"/>
      <family val="2"/>
      <scheme val="minor"/>
    </font>
    <font>
      <b/>
      <sz val="11"/>
      <color theme="1"/>
      <name val="Calibri"/>
      <family val="2"/>
      <scheme val="minor"/>
    </font>
    <font>
      <b/>
      <sz val="12"/>
      <color theme="1"/>
      <name val="Calibri"/>
      <family val="2"/>
      <scheme val="minor"/>
    </font>
    <font>
      <sz val="12"/>
      <color theme="1"/>
      <name val="HelveticaNeue"/>
      <family val="2"/>
    </font>
    <font>
      <sz val="11"/>
      <color theme="1"/>
      <name val="Arial"/>
      <family val="2"/>
    </font>
    <font>
      <b/>
      <sz val="12"/>
      <color theme="0"/>
      <name val="Calibri"/>
      <family val="2"/>
      <scheme val="minor"/>
    </font>
    <font>
      <sz val="11"/>
      <color theme="0"/>
      <name val="Calibri"/>
      <family val="2"/>
      <scheme val="minor"/>
    </font>
    <font>
      <sz val="10"/>
      <name val="Tahoma"/>
      <family val="2"/>
    </font>
    <font>
      <b/>
      <sz val="10"/>
      <name val="Tahoma"/>
      <family val="2"/>
    </font>
    <font>
      <b/>
      <sz val="10"/>
      <color indexed="9"/>
      <name val="Tahoma"/>
      <family val="2"/>
    </font>
    <font>
      <b/>
      <sz val="10"/>
      <color indexed="8"/>
      <name val="Tahoma"/>
      <family val="2"/>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b/>
      <sz val="14"/>
      <color theme="0"/>
      <name val="Calibri"/>
      <family val="2"/>
      <scheme val="minor"/>
    </font>
    <font>
      <b/>
      <sz val="16"/>
      <color theme="0"/>
      <name val="Calibri"/>
      <family val="2"/>
      <scheme val="minor"/>
    </font>
    <font>
      <b/>
      <sz val="18"/>
      <color theme="0"/>
      <name val="Calibri"/>
      <family val="2"/>
      <scheme val="minor"/>
    </font>
    <font>
      <b/>
      <sz val="10"/>
      <color indexed="8"/>
      <name val="Calibri"/>
      <family val="2"/>
      <scheme val="minor"/>
    </font>
    <font>
      <sz val="11"/>
      <name val="Arial"/>
      <family val="2"/>
    </font>
    <font>
      <sz val="8"/>
      <name val="Arial"/>
      <family val="2"/>
    </font>
    <font>
      <sz val="10"/>
      <color indexed="62"/>
      <name val="Arial"/>
      <family val="2"/>
    </font>
    <font>
      <b/>
      <sz val="18"/>
      <color theme="1"/>
      <name val="Arial"/>
      <family val="2"/>
    </font>
    <font>
      <sz val="10"/>
      <color theme="1"/>
      <name val="Arial"/>
      <family val="2"/>
    </font>
    <font>
      <b/>
      <sz val="10"/>
      <color theme="1"/>
      <name val="Arial"/>
      <family val="2"/>
    </font>
    <font>
      <b/>
      <sz val="10"/>
      <color theme="0"/>
      <name val="Tahoma"/>
      <family val="2"/>
    </font>
    <font>
      <b/>
      <sz val="10"/>
      <color theme="0"/>
      <name val="Arial"/>
      <family val="2"/>
    </font>
    <font>
      <b/>
      <sz val="8"/>
      <color theme="1"/>
      <name val="Arial"/>
      <family val="2"/>
    </font>
    <font>
      <sz val="8"/>
      <color theme="1"/>
      <name val="Arial"/>
      <family val="2"/>
    </font>
    <font>
      <sz val="12"/>
      <color theme="1"/>
      <name val="Calibri"/>
      <family val="2"/>
      <scheme val="minor"/>
    </font>
    <font>
      <b/>
      <sz val="10"/>
      <name val="Arial"/>
      <family val="2"/>
    </font>
    <font>
      <sz val="10"/>
      <color theme="0"/>
      <name val="Arial"/>
      <family val="2"/>
    </font>
    <font>
      <b/>
      <sz val="18"/>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660066"/>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9"/>
        <bgColor indexed="64"/>
      </patternFill>
    </fill>
    <fill>
      <patternFill patternType="solid">
        <fgColor rgb="FF800080"/>
        <bgColor indexed="64"/>
      </patternFill>
    </fill>
    <fill>
      <patternFill patternType="solid">
        <fgColor theme="3" tint="-0.249977111117893"/>
        <bgColor indexed="64"/>
      </patternFill>
    </fill>
    <fill>
      <patternFill patternType="solid">
        <fgColor rgb="FFFF0000"/>
        <bgColor indexed="64"/>
      </patternFill>
    </fill>
    <fill>
      <patternFill patternType="solid">
        <fgColor theme="5" tint="0.39997558519241921"/>
        <bgColor indexed="64"/>
      </patternFill>
    </fill>
    <fill>
      <patternFill patternType="solid">
        <fgColor rgb="FF00B050"/>
        <bgColor indexed="64"/>
      </patternFill>
    </fill>
    <fill>
      <patternFill patternType="solid">
        <fgColor rgb="FF7030A0"/>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rgb="FF00B0F0"/>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rgb="FF0070C0"/>
        <bgColor indexed="64"/>
      </patternFill>
    </fill>
    <fill>
      <patternFill patternType="solid">
        <fgColor theme="9" tint="0.39997558519241921"/>
        <bgColor indexed="64"/>
      </patternFill>
    </fill>
  </fills>
  <borders count="3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auto="1"/>
      </top>
      <bottom style="thin">
        <color auto="1"/>
      </bottom>
      <diagonal/>
    </border>
    <border>
      <left style="thin">
        <color auto="1"/>
      </left>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medium">
        <color indexed="64"/>
      </left>
      <right style="thin">
        <color auto="1"/>
      </right>
      <top style="thin">
        <color auto="1"/>
      </top>
      <bottom style="thin">
        <color auto="1"/>
      </bottom>
      <diagonal/>
    </border>
    <border>
      <left/>
      <right style="thin">
        <color auto="1"/>
      </right>
      <top style="thin">
        <color auto="1"/>
      </top>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thin">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thin">
        <color auto="1"/>
      </top>
      <bottom/>
      <diagonal/>
    </border>
  </borders>
  <cellStyleXfs count="18">
    <xf numFmtId="0" fontId="0" fillId="0" borderId="0"/>
    <xf numFmtId="9" fontId="1" fillId="0" borderId="0" applyFont="0" applyFill="0" applyBorder="0" applyAlignment="0" applyProtection="0"/>
    <xf numFmtId="0" fontId="3" fillId="0" borderId="0"/>
    <xf numFmtId="167"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3" fillId="0" borderId="0"/>
    <xf numFmtId="0" fontId="9" fillId="0" borderId="0"/>
    <xf numFmtId="44" fontId="1" fillId="0" borderId="0" applyFont="0" applyFill="0" applyBorder="0" applyAlignment="0" applyProtection="0"/>
    <xf numFmtId="0" fontId="3" fillId="0" borderId="0"/>
    <xf numFmtId="0" fontId="3" fillId="0" borderId="0"/>
    <xf numFmtId="166" fontId="1" fillId="0" borderId="0" applyFont="0" applyFill="0" applyBorder="0" applyAlignment="0" applyProtection="0"/>
    <xf numFmtId="0" fontId="3" fillId="0" borderId="0"/>
    <xf numFmtId="165" fontId="1" fillId="0" borderId="0" applyFont="0" applyFill="0" applyBorder="0" applyAlignment="0" applyProtection="0"/>
    <xf numFmtId="164" fontId="1" fillId="0" borderId="0" applyFont="0" applyFill="0" applyBorder="0" applyAlignment="0" applyProtection="0"/>
  </cellStyleXfs>
  <cellXfs count="630">
    <xf numFmtId="0" fontId="0" fillId="0" borderId="0" xfId="0"/>
    <xf numFmtId="0" fontId="0" fillId="2" borderId="0" xfId="0" applyFill="1" applyAlignment="1">
      <alignment horizontal="center"/>
    </xf>
    <xf numFmtId="0" fontId="0" fillId="0" borderId="0" xfId="0" applyAlignment="1">
      <alignment horizontal="center"/>
    </xf>
    <xf numFmtId="1" fontId="0" fillId="2" borderId="0" xfId="0" applyNumberFormat="1" applyFill="1"/>
    <xf numFmtId="1" fontId="0" fillId="0" borderId="0" xfId="0" applyNumberFormat="1"/>
    <xf numFmtId="0" fontId="4" fillId="2" borderId="0" xfId="0" applyFont="1" applyFill="1"/>
    <xf numFmtId="168" fontId="0" fillId="2" borderId="0" xfId="0" applyNumberFormat="1" applyFill="1"/>
    <xf numFmtId="168" fontId="4" fillId="2" borderId="0" xfId="0" applyNumberFormat="1" applyFont="1" applyFill="1" applyBorder="1"/>
    <xf numFmtId="9" fontId="4" fillId="2" borderId="0" xfId="1" applyFont="1" applyFill="1" applyBorder="1" applyAlignment="1">
      <alignment horizontal="center"/>
    </xf>
    <xf numFmtId="0" fontId="0" fillId="2" borderId="0" xfId="0" applyFont="1" applyFill="1"/>
    <xf numFmtId="0" fontId="7" fillId="2" borderId="0" xfId="0" applyFont="1" applyFill="1"/>
    <xf numFmtId="0" fontId="0" fillId="2" borderId="0" xfId="0" applyFill="1"/>
    <xf numFmtId="0" fontId="2" fillId="3" borderId="2" xfId="0" applyFont="1" applyFill="1" applyBorder="1" applyAlignment="1">
      <alignment horizontal="center" vertical="center"/>
    </xf>
    <xf numFmtId="0" fontId="0" fillId="2" borderId="2" xfId="0" applyFont="1" applyFill="1" applyBorder="1"/>
    <xf numFmtId="0" fontId="0" fillId="2" borderId="2" xfId="0" applyFont="1" applyFill="1" applyBorder="1" applyAlignment="1">
      <alignment horizontal="center"/>
    </xf>
    <xf numFmtId="168" fontId="0" fillId="2" borderId="2" xfId="0" applyNumberFormat="1" applyFont="1" applyFill="1" applyBorder="1"/>
    <xf numFmtId="9" fontId="1" fillId="2" borderId="2" xfId="1" applyFont="1" applyFill="1" applyBorder="1" applyAlignment="1">
      <alignment horizontal="center"/>
    </xf>
    <xf numFmtId="1" fontId="0" fillId="2" borderId="2" xfId="0" applyNumberFormat="1" applyFont="1" applyFill="1" applyBorder="1" applyAlignment="1">
      <alignment horizontal="center"/>
    </xf>
    <xf numFmtId="0" fontId="4" fillId="2" borderId="2" xfId="0" applyFont="1" applyFill="1" applyBorder="1"/>
    <xf numFmtId="0" fontId="5" fillId="6" borderId="2" xfId="0" applyFont="1" applyFill="1" applyBorder="1" applyAlignment="1">
      <alignment horizontal="center" wrapText="1"/>
    </xf>
    <xf numFmtId="1" fontId="0" fillId="5" borderId="2" xfId="0" applyNumberFormat="1" applyFont="1" applyFill="1" applyBorder="1" applyAlignment="1">
      <alignment horizontal="center"/>
    </xf>
    <xf numFmtId="0" fontId="5" fillId="6" borderId="2" xfId="0" applyFont="1" applyFill="1" applyBorder="1" applyAlignment="1">
      <alignment horizontal="left" vertical="top"/>
    </xf>
    <xf numFmtId="168" fontId="5" fillId="6" borderId="2" xfId="0" applyNumberFormat="1" applyFont="1" applyFill="1" applyBorder="1" applyAlignment="1">
      <alignment horizontal="center" vertical="center"/>
    </xf>
    <xf numFmtId="0" fontId="5" fillId="6" borderId="5" xfId="0" applyFont="1" applyFill="1" applyBorder="1" applyAlignment="1">
      <alignment horizontal="center" wrapText="1"/>
    </xf>
    <xf numFmtId="1" fontId="0" fillId="5" borderId="5" xfId="0" applyNumberFormat="1" applyFont="1" applyFill="1" applyBorder="1" applyAlignment="1">
      <alignment horizontal="center"/>
    </xf>
    <xf numFmtId="1" fontId="0" fillId="8" borderId="2" xfId="0" applyNumberFormat="1" applyFont="1" applyFill="1" applyBorder="1" applyAlignment="1">
      <alignment horizontal="center"/>
    </xf>
    <xf numFmtId="0" fontId="12" fillId="0" borderId="0" xfId="12" applyFont="1"/>
    <xf numFmtId="0" fontId="13" fillId="0" borderId="0" xfId="12" applyFont="1"/>
    <xf numFmtId="0" fontId="12" fillId="0" borderId="0" xfId="12" applyFont="1" applyAlignment="1">
      <alignment horizontal="center" vertical="justify"/>
    </xf>
    <xf numFmtId="0" fontId="12" fillId="0" borderId="0" xfId="12" applyFont="1" applyAlignment="1">
      <alignment horizontal="left"/>
    </xf>
    <xf numFmtId="0" fontId="2" fillId="3" borderId="2" xfId="0" applyFont="1" applyFill="1" applyBorder="1" applyAlignment="1">
      <alignment horizontal="center" vertical="center" wrapText="1"/>
    </xf>
    <xf numFmtId="166" fontId="0" fillId="0" borderId="0" xfId="14" applyFont="1"/>
    <xf numFmtId="0" fontId="15" fillId="0" borderId="0" xfId="12" applyFont="1" applyFill="1" applyBorder="1"/>
    <xf numFmtId="0" fontId="15" fillId="0" borderId="0" xfId="12" applyFont="1" applyFill="1" applyBorder="1" applyAlignment="1">
      <alignment horizontal="center"/>
    </xf>
    <xf numFmtId="3" fontId="15" fillId="0" borderId="0" xfId="12" applyNumberFormat="1" applyFont="1" applyFill="1" applyBorder="1" applyAlignment="1">
      <alignment horizontal="right"/>
    </xf>
    <xf numFmtId="3" fontId="14" fillId="0" borderId="0" xfId="12" applyNumberFormat="1" applyFont="1" applyFill="1" applyBorder="1" applyAlignment="1">
      <alignment horizontal="center"/>
    </xf>
    <xf numFmtId="170" fontId="14" fillId="0" borderId="0" xfId="12" applyNumberFormat="1" applyFont="1" applyFill="1" applyBorder="1" applyAlignment="1">
      <alignment horizontal="center"/>
    </xf>
    <xf numFmtId="170" fontId="14" fillId="0" borderId="0" xfId="12" applyNumberFormat="1" applyFont="1" applyFill="1" applyBorder="1"/>
    <xf numFmtId="0" fontId="14" fillId="0" borderId="0" xfId="12" applyFont="1" applyFill="1" applyBorder="1" applyAlignment="1">
      <alignment horizontal="left"/>
    </xf>
    <xf numFmtId="171" fontId="14" fillId="0" borderId="0" xfId="12" applyNumberFormat="1" applyFont="1" applyFill="1" applyBorder="1" applyAlignment="1">
      <alignment horizontal="center"/>
    </xf>
    <xf numFmtId="0" fontId="14" fillId="0" borderId="0" xfId="12" applyFont="1" applyFill="1" applyBorder="1" applyAlignment="1">
      <alignment horizontal="center"/>
    </xf>
    <xf numFmtId="0" fontId="0" fillId="0" borderId="0" xfId="0" applyFill="1"/>
    <xf numFmtId="0" fontId="1" fillId="0" borderId="0" xfId="0" applyFont="1" applyFill="1"/>
    <xf numFmtId="0" fontId="12" fillId="0" borderId="0" xfId="12" applyFont="1" applyAlignment="1">
      <alignment horizontal="center"/>
    </xf>
    <xf numFmtId="0" fontId="0" fillId="0" borderId="0" xfId="0" applyAlignment="1"/>
    <xf numFmtId="0" fontId="0" fillId="0" borderId="0" xfId="0" applyFill="1" applyBorder="1"/>
    <xf numFmtId="169" fontId="12" fillId="0" borderId="2" xfId="11" applyNumberFormat="1" applyFont="1" applyFill="1" applyBorder="1" applyAlignment="1">
      <alignment horizontal="center" vertical="center" wrapText="1"/>
    </xf>
    <xf numFmtId="0" fontId="2" fillId="13" borderId="0" xfId="0" applyFont="1" applyFill="1" applyAlignment="1">
      <alignment horizontal="center"/>
    </xf>
    <xf numFmtId="0" fontId="0" fillId="0" borderId="2" xfId="0" applyBorder="1"/>
    <xf numFmtId="166" fontId="0" fillId="0" borderId="2" xfId="14" applyFont="1" applyBorder="1"/>
    <xf numFmtId="9" fontId="0" fillId="0" borderId="2" xfId="1" applyNumberFormat="1" applyFont="1" applyBorder="1"/>
    <xf numFmtId="169" fontId="0" fillId="0" borderId="2" xfId="0" applyNumberFormat="1" applyBorder="1"/>
    <xf numFmtId="0" fontId="2" fillId="13"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12" fillId="2" borderId="2" xfId="0" applyFont="1" applyFill="1" applyBorder="1" applyAlignment="1">
      <alignment horizontal="left" vertical="center"/>
    </xf>
    <xf numFmtId="0" fontId="12" fillId="2" borderId="2"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3" fontId="12" fillId="2" borderId="2" xfId="15" applyNumberFormat="1" applyFont="1" applyFill="1" applyBorder="1" applyAlignment="1">
      <alignment horizontal="center" vertical="center" wrapText="1"/>
    </xf>
    <xf numFmtId="172" fontId="12" fillId="2" borderId="2" xfId="0" applyNumberFormat="1" applyFont="1" applyFill="1" applyBorder="1" applyAlignment="1">
      <alignment horizontal="center" vertical="center" wrapText="1"/>
    </xf>
    <xf numFmtId="11" fontId="12" fillId="2" borderId="2" xfId="0" applyNumberFormat="1" applyFont="1" applyFill="1" applyBorder="1" applyAlignment="1">
      <alignment horizontal="center" vertical="center" wrapText="1"/>
    </xf>
    <xf numFmtId="0" fontId="16" fillId="2" borderId="2" xfId="0" applyFont="1" applyFill="1" applyBorder="1" applyAlignment="1">
      <alignment horizontal="center" wrapText="1"/>
    </xf>
    <xf numFmtId="9" fontId="0" fillId="2" borderId="2" xfId="1" applyFont="1" applyFill="1" applyBorder="1" applyAlignment="1">
      <alignment horizontal="center"/>
    </xf>
    <xf numFmtId="0" fontId="12" fillId="0" borderId="2" xfId="0" applyFont="1" applyFill="1" applyBorder="1" applyAlignment="1">
      <alignment horizontal="left" vertical="center" wrapText="1"/>
    </xf>
    <xf numFmtId="0" fontId="4" fillId="0" borderId="0" xfId="0" applyFont="1" applyFill="1"/>
    <xf numFmtId="0" fontId="0" fillId="0" borderId="0" xfId="0" applyAlignment="1">
      <alignment wrapText="1"/>
    </xf>
    <xf numFmtId="0" fontId="0" fillId="2" borderId="0" xfId="0" applyFill="1" applyAlignment="1">
      <alignment wrapText="1"/>
    </xf>
    <xf numFmtId="0" fontId="18" fillId="2" borderId="0" xfId="0" applyFont="1" applyFill="1" applyAlignment="1">
      <alignment horizontal="center"/>
    </xf>
    <xf numFmtId="0" fontId="0" fillId="2" borderId="0" xfId="0" applyFill="1" applyAlignment="1"/>
    <xf numFmtId="166" fontId="0" fillId="2" borderId="0" xfId="14" applyFont="1" applyFill="1" applyAlignment="1"/>
    <xf numFmtId="1" fontId="0" fillId="2" borderId="0" xfId="0" applyNumberFormat="1" applyFill="1" applyAlignment="1"/>
    <xf numFmtId="0" fontId="7" fillId="2" borderId="0" xfId="0" applyFont="1" applyFill="1" applyAlignment="1"/>
    <xf numFmtId="168" fontId="0" fillId="2" borderId="2" xfId="0" applyNumberFormat="1" applyFont="1" applyFill="1" applyBorder="1" applyAlignment="1">
      <alignment horizontal="center" vertical="center"/>
    </xf>
    <xf numFmtId="9" fontId="1" fillId="2" borderId="2" xfId="1" applyFont="1" applyFill="1" applyBorder="1" applyAlignment="1">
      <alignment horizontal="center" vertical="center"/>
    </xf>
    <xf numFmtId="168" fontId="0" fillId="2" borderId="5" xfId="0" applyNumberFormat="1" applyFont="1" applyFill="1" applyBorder="1" applyAlignment="1">
      <alignment horizontal="center" vertical="center"/>
    </xf>
    <xf numFmtId="1" fontId="0" fillId="2" borderId="2" xfId="0" applyNumberFormat="1" applyFont="1" applyFill="1" applyBorder="1" applyAlignment="1">
      <alignment horizontal="center" vertical="center"/>
    </xf>
    <xf numFmtId="0" fontId="0" fillId="2" borderId="0" xfId="0" applyFont="1" applyFill="1" applyAlignment="1"/>
    <xf numFmtId="0" fontId="12" fillId="2" borderId="2" xfId="13" applyFont="1" applyFill="1" applyBorder="1" applyAlignment="1">
      <alignment horizontal="left" vertical="center"/>
    </xf>
    <xf numFmtId="168" fontId="4" fillId="2" borderId="5" xfId="0" applyNumberFormat="1" applyFont="1" applyFill="1" applyBorder="1" applyAlignment="1">
      <alignment horizontal="center" vertical="center"/>
    </xf>
    <xf numFmtId="168" fontId="4" fillId="2" borderId="2" xfId="0" applyNumberFormat="1" applyFont="1" applyFill="1" applyBorder="1" applyAlignment="1">
      <alignment horizontal="center" vertical="center"/>
    </xf>
    <xf numFmtId="0" fontId="4" fillId="2" borderId="0" xfId="0" applyFont="1" applyFill="1" applyAlignment="1"/>
    <xf numFmtId="168" fontId="0" fillId="2" borderId="0" xfId="0" applyNumberFormat="1" applyFill="1" applyAlignment="1"/>
    <xf numFmtId="0" fontId="6" fillId="2" borderId="0" xfId="0" applyFont="1" applyFill="1" applyAlignment="1"/>
    <xf numFmtId="168" fontId="4" fillId="2" borderId="0" xfId="0" applyNumberFormat="1" applyFont="1" applyFill="1" applyBorder="1" applyAlignment="1"/>
    <xf numFmtId="166" fontId="0" fillId="0" borderId="0" xfId="14" applyFont="1" applyAlignment="1"/>
    <xf numFmtId="1" fontId="0" fillId="0" borderId="0" xfId="0" applyNumberFormat="1" applyAlignment="1"/>
    <xf numFmtId="168" fontId="20" fillId="13" borderId="2" xfId="0" applyNumberFormat="1" applyFont="1" applyFill="1" applyBorder="1" applyAlignment="1"/>
    <xf numFmtId="0" fontId="20" fillId="13" borderId="2" xfId="0" applyFont="1" applyFill="1" applyBorder="1" applyAlignment="1">
      <alignment horizontal="right"/>
    </xf>
    <xf numFmtId="0" fontId="0" fillId="0" borderId="0" xfId="0" applyFill="1" applyAlignment="1">
      <alignment horizontal="center"/>
    </xf>
    <xf numFmtId="0" fontId="0" fillId="0" borderId="0" xfId="0" applyFont="1" applyFill="1"/>
    <xf numFmtId="0" fontId="5" fillId="6" borderId="6" xfId="0" applyFont="1" applyFill="1" applyBorder="1" applyAlignment="1">
      <alignment horizontal="center" wrapText="1"/>
    </xf>
    <xf numFmtId="166" fontId="0" fillId="0" borderId="2" xfId="0" applyNumberFormat="1" applyBorder="1"/>
    <xf numFmtId="168" fontId="0" fillId="0" borderId="0" xfId="0" applyNumberFormat="1" applyFill="1"/>
    <xf numFmtId="1" fontId="6" fillId="8" borderId="2" xfId="0" applyNumberFormat="1" applyFont="1" applyFill="1" applyBorder="1" applyAlignment="1">
      <alignment horizontal="center"/>
    </xf>
    <xf numFmtId="166" fontId="0" fillId="0" borderId="2" xfId="14" applyFont="1" applyBorder="1" applyAlignment="1">
      <alignment horizontal="left" vertical="center"/>
    </xf>
    <xf numFmtId="0" fontId="2" fillId="3" borderId="14" xfId="0" applyFont="1" applyFill="1" applyBorder="1" applyAlignment="1">
      <alignment horizontal="center" vertical="center"/>
    </xf>
    <xf numFmtId="0" fontId="0" fillId="0" borderId="14" xfId="0" applyBorder="1" applyAlignment="1">
      <alignment horizontal="left" vertical="center"/>
    </xf>
    <xf numFmtId="166" fontId="0" fillId="0" borderId="2" xfId="14" applyFont="1" applyBorder="1" applyAlignment="1">
      <alignment horizontal="center" vertical="center"/>
    </xf>
    <xf numFmtId="0" fontId="0" fillId="0" borderId="2" xfId="0" applyBorder="1" applyAlignment="1">
      <alignment wrapText="1"/>
    </xf>
    <xf numFmtId="166" fontId="0" fillId="0" borderId="2" xfId="0" applyNumberFormat="1" applyBorder="1" applyAlignment="1">
      <alignment horizontal="center" vertical="center"/>
    </xf>
    <xf numFmtId="0" fontId="0" fillId="0" borderId="2" xfId="0" applyBorder="1" applyAlignment="1">
      <alignment horizontal="center"/>
    </xf>
    <xf numFmtId="166" fontId="0" fillId="0" borderId="0" xfId="0" applyNumberFormat="1"/>
    <xf numFmtId="0" fontId="0" fillId="0" borderId="2" xfId="0" applyBorder="1" applyAlignment="1">
      <alignment horizontal="center" vertical="center" wrapText="1"/>
    </xf>
    <xf numFmtId="0" fontId="2" fillId="13" borderId="2" xfId="0" applyFont="1" applyFill="1" applyBorder="1" applyAlignment="1">
      <alignment horizontal="center" vertical="center"/>
    </xf>
    <xf numFmtId="0" fontId="12" fillId="2" borderId="2" xfId="0" applyNumberFormat="1" applyFont="1" applyFill="1" applyBorder="1" applyAlignment="1">
      <alignment horizontal="center" vertical="center" wrapText="1"/>
    </xf>
    <xf numFmtId="0" fontId="17" fillId="2" borderId="2" xfId="0" applyFont="1" applyFill="1" applyBorder="1" applyAlignment="1">
      <alignment horizontal="center" wrapText="1"/>
    </xf>
    <xf numFmtId="1" fontId="12" fillId="2" borderId="2" xfId="0" applyNumberFormat="1" applyFont="1" applyFill="1" applyBorder="1" applyAlignment="1">
      <alignment horizontal="center" vertical="center" wrapText="1"/>
    </xf>
    <xf numFmtId="0" fontId="19" fillId="0" borderId="2" xfId="0" applyFont="1" applyFill="1" applyBorder="1" applyAlignment="1">
      <alignment horizontal="left"/>
    </xf>
    <xf numFmtId="0" fontId="23" fillId="0" borderId="2" xfId="0" applyFont="1" applyFill="1" applyBorder="1" applyAlignment="1">
      <alignment horizontal="center"/>
    </xf>
    <xf numFmtId="170" fontId="23" fillId="2" borderId="2" xfId="12" applyNumberFormat="1" applyFont="1" applyFill="1" applyBorder="1"/>
    <xf numFmtId="3" fontId="23" fillId="2" borderId="2" xfId="12" applyNumberFormat="1" applyFont="1" applyFill="1" applyBorder="1" applyAlignment="1">
      <alignment horizontal="center"/>
    </xf>
    <xf numFmtId="3" fontId="23" fillId="0" borderId="2" xfId="12" applyNumberFormat="1" applyFont="1" applyFill="1" applyBorder="1" applyAlignment="1">
      <alignment horizontal="center"/>
    </xf>
    <xf numFmtId="170" fontId="23" fillId="0" borderId="2" xfId="12" applyNumberFormat="1" applyFont="1" applyFill="1" applyBorder="1" applyAlignment="1">
      <alignment horizontal="center"/>
    </xf>
    <xf numFmtId="170" fontId="19" fillId="0" borderId="2" xfId="12" applyNumberFormat="1" applyFont="1" applyBorder="1" applyAlignment="1">
      <alignment horizontal="center"/>
    </xf>
    <xf numFmtId="170" fontId="19" fillId="0" borderId="2" xfId="12" applyNumberFormat="1" applyFont="1" applyBorder="1"/>
    <xf numFmtId="0" fontId="19" fillId="0" borderId="2" xfId="0" applyNumberFormat="1" applyFont="1" applyFill="1" applyBorder="1" applyAlignment="1" applyProtection="1"/>
    <xf numFmtId="0" fontId="19" fillId="0" borderId="2" xfId="0" applyNumberFormat="1" applyFont="1" applyFill="1" applyBorder="1" applyAlignment="1" applyProtection="1">
      <alignment horizontal="center"/>
    </xf>
    <xf numFmtId="20" fontId="19" fillId="0" borderId="2" xfId="0" applyNumberFormat="1" applyFont="1" applyFill="1" applyBorder="1" applyAlignment="1" applyProtection="1">
      <alignment horizontal="center"/>
    </xf>
    <xf numFmtId="0" fontId="23" fillId="0" borderId="2" xfId="0" applyNumberFormat="1" applyFont="1" applyFill="1" applyBorder="1" applyAlignment="1" applyProtection="1">
      <alignment horizontal="center"/>
    </xf>
    <xf numFmtId="0" fontId="23" fillId="2" borderId="2" xfId="12" applyFont="1" applyFill="1" applyBorder="1" applyAlignment="1">
      <alignment horizontal="center"/>
    </xf>
    <xf numFmtId="20" fontId="23" fillId="2" borderId="2" xfId="12" applyNumberFormat="1" applyFont="1" applyFill="1" applyBorder="1" applyAlignment="1">
      <alignment horizontal="center"/>
    </xf>
    <xf numFmtId="0" fontId="23" fillId="2" borderId="2" xfId="0" applyNumberFormat="1" applyFont="1" applyFill="1" applyBorder="1" applyAlignment="1" applyProtection="1">
      <alignment horizontal="center"/>
    </xf>
    <xf numFmtId="0" fontId="23" fillId="0" borderId="2" xfId="12" applyFont="1" applyFill="1" applyBorder="1"/>
    <xf numFmtId="0" fontId="23" fillId="0" borderId="2" xfId="12" applyFont="1" applyFill="1" applyBorder="1" applyAlignment="1">
      <alignment horizontal="center"/>
    </xf>
    <xf numFmtId="20" fontId="23" fillId="0" borderId="2" xfId="12" applyNumberFormat="1" applyFont="1" applyFill="1" applyBorder="1" applyAlignment="1">
      <alignment horizontal="center"/>
    </xf>
    <xf numFmtId="20" fontId="23" fillId="11" borderId="2" xfId="13" applyNumberFormat="1" applyFont="1" applyFill="1" applyBorder="1" applyAlignment="1" applyProtection="1">
      <alignment horizontal="center"/>
    </xf>
    <xf numFmtId="0" fontId="23" fillId="11" borderId="2" xfId="13" applyNumberFormat="1" applyFont="1" applyFill="1" applyBorder="1" applyAlignment="1" applyProtection="1">
      <alignment horizontal="center"/>
    </xf>
    <xf numFmtId="0" fontId="1" fillId="0" borderId="0" xfId="0" applyFont="1"/>
    <xf numFmtId="170" fontId="18" fillId="0" borderId="0" xfId="12" applyNumberFormat="1" applyFont="1" applyFill="1" applyBorder="1"/>
    <xf numFmtId="3" fontId="18" fillId="0" borderId="0" xfId="12" applyNumberFormat="1" applyFont="1" applyFill="1" applyBorder="1" applyAlignment="1">
      <alignment horizontal="center"/>
    </xf>
    <xf numFmtId="170" fontId="18" fillId="0" borderId="0" xfId="12" applyNumberFormat="1" applyFont="1" applyFill="1" applyBorder="1" applyAlignment="1">
      <alignment horizontal="center"/>
    </xf>
    <xf numFmtId="170" fontId="18" fillId="6" borderId="6" xfId="12" applyNumberFormat="1" applyFont="1" applyFill="1" applyBorder="1" applyAlignment="1">
      <alignment horizontal="center"/>
    </xf>
    <xf numFmtId="170" fontId="16" fillId="0" borderId="0" xfId="12" applyNumberFormat="1" applyFont="1" applyFill="1"/>
    <xf numFmtId="0" fontId="16" fillId="0" borderId="0" xfId="12" applyFont="1" applyFill="1" applyBorder="1"/>
    <xf numFmtId="170" fontId="16" fillId="0" borderId="0" xfId="12" applyNumberFormat="1" applyFont="1" applyFill="1" applyBorder="1" applyAlignment="1">
      <alignment horizontal="center"/>
    </xf>
    <xf numFmtId="170" fontId="18" fillId="6" borderId="2" xfId="12" applyNumberFormat="1" applyFont="1" applyFill="1" applyBorder="1"/>
    <xf numFmtId="0" fontId="23" fillId="2" borderId="2" xfId="12" applyFont="1" applyFill="1" applyBorder="1"/>
    <xf numFmtId="0" fontId="23" fillId="0" borderId="2" xfId="0" applyNumberFormat="1" applyFont="1" applyFill="1" applyBorder="1" applyAlignment="1" applyProtection="1">
      <alignment horizontal="left"/>
    </xf>
    <xf numFmtId="0" fontId="0" fillId="0" borderId="2" xfId="0" applyBorder="1" applyAlignment="1">
      <alignment horizontal="center" vertical="center"/>
    </xf>
    <xf numFmtId="169" fontId="10" fillId="13" borderId="0" xfId="0" applyNumberFormat="1" applyFont="1" applyFill="1" applyAlignment="1">
      <alignment vertical="center"/>
    </xf>
    <xf numFmtId="170" fontId="18" fillId="6" borderId="13" xfId="12" applyNumberFormat="1" applyFont="1" applyFill="1" applyBorder="1" applyAlignment="1">
      <alignment horizontal="center"/>
    </xf>
    <xf numFmtId="0" fontId="2" fillId="13" borderId="2" xfId="12" applyFont="1" applyFill="1" applyBorder="1" applyAlignment="1">
      <alignment horizontal="center" vertical="center" wrapText="1"/>
    </xf>
    <xf numFmtId="170" fontId="2" fillId="13" borderId="2" xfId="12" applyNumberFormat="1" applyFont="1" applyFill="1" applyBorder="1" applyAlignment="1">
      <alignment horizontal="center"/>
    </xf>
    <xf numFmtId="0" fontId="2" fillId="13" borderId="2" xfId="12" applyFont="1" applyFill="1" applyBorder="1" applyAlignment="1">
      <alignment horizontal="center"/>
    </xf>
    <xf numFmtId="0" fontId="23" fillId="2" borderId="2" xfId="13" applyNumberFormat="1" applyFont="1" applyFill="1" applyBorder="1" applyAlignment="1" applyProtection="1">
      <alignment horizontal="left"/>
    </xf>
    <xf numFmtId="170" fontId="2" fillId="13" borderId="2" xfId="12" applyNumberFormat="1" applyFont="1" applyFill="1" applyBorder="1" applyAlignment="1">
      <alignment horizontal="center" vertical="center" wrapText="1"/>
    </xf>
    <xf numFmtId="0" fontId="5" fillId="6" borderId="3" xfId="0" applyFont="1" applyFill="1" applyBorder="1" applyAlignment="1">
      <alignment horizontal="left" vertical="top"/>
    </xf>
    <xf numFmtId="168" fontId="5" fillId="6" borderId="3" xfId="0" applyNumberFormat="1" applyFont="1" applyFill="1" applyBorder="1" applyAlignment="1">
      <alignment horizontal="center" vertical="center"/>
    </xf>
    <xf numFmtId="0" fontId="0" fillId="2" borderId="2" xfId="0" applyFill="1" applyBorder="1"/>
    <xf numFmtId="166" fontId="0" fillId="2" borderId="2" xfId="14" applyFont="1" applyFill="1" applyBorder="1"/>
    <xf numFmtId="166" fontId="0" fillId="2" borderId="0" xfId="14" applyFont="1" applyFill="1" applyBorder="1"/>
    <xf numFmtId="0" fontId="0" fillId="2" borderId="0" xfId="0" applyFill="1" applyBorder="1"/>
    <xf numFmtId="166" fontId="0" fillId="2" borderId="0" xfId="14" applyFont="1" applyFill="1" applyBorder="1" applyAlignment="1">
      <alignment horizontal="center"/>
    </xf>
    <xf numFmtId="0" fontId="0" fillId="2" borderId="0" xfId="0" applyFill="1" applyBorder="1" applyAlignment="1">
      <alignment horizontal="center"/>
    </xf>
    <xf numFmtId="166" fontId="24" fillId="0" borderId="0" xfId="14" applyFont="1" applyFill="1" applyBorder="1" applyProtection="1"/>
    <xf numFmtId="3" fontId="18" fillId="0" borderId="2" xfId="12" applyNumberFormat="1" applyFont="1" applyFill="1" applyBorder="1" applyAlignment="1">
      <alignment horizontal="center" vertical="center" wrapText="1"/>
    </xf>
    <xf numFmtId="3" fontId="18" fillId="0" borderId="2" xfId="12" applyNumberFormat="1" applyFont="1" applyFill="1" applyBorder="1" applyAlignment="1">
      <alignment horizontal="center"/>
    </xf>
    <xf numFmtId="0" fontId="18" fillId="0" borderId="2" xfId="12" applyFont="1" applyFill="1" applyBorder="1" applyAlignment="1">
      <alignment horizontal="center"/>
    </xf>
    <xf numFmtId="170" fontId="18" fillId="0" borderId="2" xfId="12" applyNumberFormat="1" applyFont="1" applyFill="1" applyBorder="1" applyAlignment="1">
      <alignment horizontal="center"/>
    </xf>
    <xf numFmtId="166" fontId="18" fillId="0" borderId="2" xfId="14" applyFont="1" applyFill="1" applyBorder="1" applyAlignment="1">
      <alignment horizontal="center"/>
    </xf>
    <xf numFmtId="0" fontId="2" fillId="13" borderId="0" xfId="0" applyFont="1" applyFill="1" applyAlignment="1">
      <alignment horizontal="center" vertical="center" wrapText="1"/>
    </xf>
    <xf numFmtId="166" fontId="0" fillId="6" borderId="2" xfId="0" applyNumberFormat="1" applyFill="1" applyBorder="1"/>
    <xf numFmtId="3" fontId="0" fillId="0" borderId="2" xfId="0" applyNumberFormat="1" applyBorder="1"/>
    <xf numFmtId="0" fontId="0" fillId="9" borderId="2" xfId="0" applyFill="1" applyBorder="1"/>
    <xf numFmtId="166" fontId="0" fillId="9" borderId="2" xfId="0" applyNumberFormat="1" applyFill="1" applyBorder="1"/>
    <xf numFmtId="0" fontId="2" fillId="13" borderId="7" xfId="0" applyFont="1" applyFill="1" applyBorder="1" applyAlignment="1">
      <alignment horizontal="center" vertical="center" wrapText="1"/>
    </xf>
    <xf numFmtId="0" fontId="7" fillId="0" borderId="0" xfId="0" applyFont="1" applyFill="1" applyBorder="1" applyAlignment="1">
      <alignment horizontal="center"/>
    </xf>
    <xf numFmtId="166" fontId="7" fillId="0" borderId="0" xfId="0" applyNumberFormat="1" applyFont="1" applyFill="1" applyBorder="1" applyAlignment="1"/>
    <xf numFmtId="0" fontId="7" fillId="10" borderId="14" xfId="0" applyFont="1" applyFill="1" applyBorder="1" applyAlignment="1">
      <alignment horizontal="center"/>
    </xf>
    <xf numFmtId="166" fontId="7" fillId="10" borderId="2" xfId="0" applyNumberFormat="1" applyFont="1" applyFill="1" applyBorder="1" applyAlignment="1">
      <alignment horizontal="center"/>
    </xf>
    <xf numFmtId="0" fontId="0" fillId="6" borderId="6" xfId="0" applyFill="1" applyBorder="1"/>
    <xf numFmtId="166" fontId="0" fillId="6" borderId="6" xfId="0" applyNumberFormat="1" applyFill="1" applyBorder="1"/>
    <xf numFmtId="0" fontId="0" fillId="0" borderId="0" xfId="0" applyBorder="1"/>
    <xf numFmtId="166" fontId="0" fillId="0" borderId="0" xfId="0" applyNumberFormat="1" applyFill="1" applyBorder="1"/>
    <xf numFmtId="0" fontId="0" fillId="0" borderId="1" xfId="0" applyBorder="1" applyAlignment="1">
      <alignment horizontal="center" vertical="center"/>
    </xf>
    <xf numFmtId="0" fontId="0" fillId="0" borderId="0" xfId="0" applyBorder="1" applyAlignment="1">
      <alignment horizontal="center" vertical="center"/>
    </xf>
    <xf numFmtId="0" fontId="0" fillId="9" borderId="3" xfId="0" applyFill="1" applyBorder="1"/>
    <xf numFmtId="166" fontId="0" fillId="9" borderId="3" xfId="0" applyNumberFormat="1" applyFill="1" applyBorder="1"/>
    <xf numFmtId="9" fontId="0" fillId="0" borderId="2" xfId="1" applyFont="1" applyBorder="1" applyAlignment="1">
      <alignment horizontal="center" vertical="center"/>
    </xf>
    <xf numFmtId="1" fontId="6" fillId="8" borderId="3" xfId="0" applyNumberFormat="1" applyFont="1" applyFill="1" applyBorder="1" applyAlignment="1">
      <alignment horizontal="center" vertical="center" wrapText="1"/>
    </xf>
    <xf numFmtId="0" fontId="2" fillId="13" borderId="3" xfId="0" applyFont="1" applyFill="1" applyBorder="1" applyAlignment="1">
      <alignment horizontal="center" vertical="center" wrapText="1"/>
    </xf>
    <xf numFmtId="1" fontId="6" fillId="6" borderId="3" xfId="0" applyNumberFormat="1" applyFont="1" applyFill="1" applyBorder="1" applyAlignment="1">
      <alignment horizontal="center"/>
    </xf>
    <xf numFmtId="168" fontId="6" fillId="2" borderId="0" xfId="0" applyNumberFormat="1" applyFont="1" applyFill="1"/>
    <xf numFmtId="0" fontId="6" fillId="0" borderId="0" xfId="0" applyFont="1"/>
    <xf numFmtId="0" fontId="0" fillId="2" borderId="0" xfId="0" applyFill="1" applyAlignment="1">
      <alignment horizontal="left"/>
    </xf>
    <xf numFmtId="0" fontId="7" fillId="2" borderId="0" xfId="0" applyFont="1" applyFill="1" applyAlignment="1">
      <alignment horizontal="left"/>
    </xf>
    <xf numFmtId="0" fontId="2" fillId="3" borderId="2" xfId="0" applyFont="1" applyFill="1" applyBorder="1" applyAlignment="1">
      <alignment horizontal="left" vertical="center"/>
    </xf>
    <xf numFmtId="0" fontId="6" fillId="2" borderId="2" xfId="0" applyFont="1" applyFill="1" applyBorder="1" applyAlignment="1">
      <alignment horizontal="left"/>
    </xf>
    <xf numFmtId="0" fontId="5" fillId="2" borderId="2" xfId="0" applyFont="1" applyFill="1" applyBorder="1" applyAlignment="1">
      <alignment horizontal="left"/>
    </xf>
    <xf numFmtId="0" fontId="5" fillId="0" borderId="2" xfId="0" applyFont="1" applyFill="1" applyBorder="1" applyAlignment="1">
      <alignment horizontal="left"/>
    </xf>
    <xf numFmtId="0" fontId="4" fillId="2" borderId="2" xfId="0" applyFont="1" applyFill="1" applyBorder="1" applyAlignment="1">
      <alignment horizontal="left" vertical="center"/>
    </xf>
    <xf numFmtId="0" fontId="25" fillId="0" borderId="2" xfId="0" applyFont="1" applyFill="1" applyBorder="1" applyAlignment="1">
      <alignment wrapText="1"/>
    </xf>
    <xf numFmtId="0" fontId="3" fillId="0" borderId="2" xfId="0" applyFont="1" applyFill="1" applyBorder="1" applyAlignment="1">
      <alignment wrapText="1"/>
    </xf>
    <xf numFmtId="9" fontId="26" fillId="0" borderId="2" xfId="5" applyFont="1" applyFill="1" applyBorder="1" applyAlignment="1">
      <alignment wrapText="1"/>
    </xf>
    <xf numFmtId="1" fontId="2" fillId="13" borderId="0" xfId="0" applyNumberFormat="1" applyFont="1" applyFill="1" applyAlignment="1">
      <alignment horizontal="center" vertical="center"/>
    </xf>
    <xf numFmtId="0" fontId="6" fillId="2" borderId="0" xfId="0" applyFont="1" applyFill="1" applyAlignment="1">
      <alignment horizontal="left"/>
    </xf>
    <xf numFmtId="0" fontId="0" fillId="0" borderId="0" xfId="0" applyAlignment="1">
      <alignment horizontal="left"/>
    </xf>
    <xf numFmtId="1" fontId="6" fillId="8" borderId="2" xfId="0" applyNumberFormat="1" applyFont="1" applyFill="1" applyBorder="1" applyAlignment="1">
      <alignment horizontal="center" vertical="center" wrapText="1"/>
    </xf>
    <xf numFmtId="0" fontId="6" fillId="2" borderId="0" xfId="0" applyFont="1" applyFill="1" applyAlignment="1">
      <alignment horizontal="center"/>
    </xf>
    <xf numFmtId="1" fontId="6" fillId="2" borderId="2" xfId="0" applyNumberFormat="1" applyFont="1" applyFill="1" applyBorder="1" applyAlignment="1">
      <alignment horizontal="center"/>
    </xf>
    <xf numFmtId="0" fontId="6" fillId="0" borderId="0" xfId="0" applyFont="1" applyAlignment="1">
      <alignment horizontal="center"/>
    </xf>
    <xf numFmtId="173" fontId="27" fillId="11" borderId="0" xfId="16" applyNumberFormat="1" applyFont="1" applyFill="1" applyBorder="1" applyAlignment="1">
      <alignment horizontal="center" vertical="center"/>
    </xf>
    <xf numFmtId="0" fontId="28" fillId="2" borderId="0" xfId="2" applyFont="1" applyFill="1" applyAlignment="1">
      <alignment vertical="center"/>
    </xf>
    <xf numFmtId="0" fontId="29" fillId="2" borderId="0" xfId="2" applyFont="1" applyFill="1" applyAlignment="1">
      <alignment vertical="center"/>
    </xf>
    <xf numFmtId="3" fontId="0" fillId="2" borderId="0" xfId="0" applyNumberFormat="1" applyFill="1"/>
    <xf numFmtId="0" fontId="29" fillId="2" borderId="0" xfId="2" applyFont="1" applyFill="1" applyBorder="1" applyAlignment="1">
      <alignment vertical="center"/>
    </xf>
    <xf numFmtId="0" fontId="30" fillId="14" borderId="19" xfId="0" applyFont="1" applyFill="1" applyBorder="1" applyAlignment="1">
      <alignment horizontal="center" vertical="center"/>
    </xf>
    <xf numFmtId="0" fontId="31" fillId="14" borderId="19" xfId="2" applyFont="1" applyFill="1" applyBorder="1" applyAlignment="1">
      <alignment horizontal="center" vertical="center"/>
    </xf>
    <xf numFmtId="0" fontId="29" fillId="2" borderId="23" xfId="2" applyFont="1" applyFill="1" applyBorder="1" applyAlignment="1">
      <alignment vertical="center"/>
    </xf>
    <xf numFmtId="174" fontId="28" fillId="2" borderId="23" xfId="16" applyNumberFormat="1" applyFont="1" applyFill="1" applyBorder="1" applyAlignment="1">
      <alignment horizontal="center" vertical="center"/>
    </xf>
    <xf numFmtId="174" fontId="28" fillId="2" borderId="0" xfId="16" applyNumberFormat="1" applyFont="1" applyFill="1" applyBorder="1" applyAlignment="1">
      <alignment horizontal="center" vertical="center"/>
    </xf>
    <xf numFmtId="174" fontId="28" fillId="2" borderId="24" xfId="16" applyNumberFormat="1" applyFont="1" applyFill="1" applyBorder="1" applyAlignment="1">
      <alignment horizontal="center" vertical="center"/>
    </xf>
    <xf numFmtId="174" fontId="29" fillId="2" borderId="25" xfId="16" applyNumberFormat="1" applyFont="1" applyFill="1" applyBorder="1" applyAlignment="1">
      <alignment vertical="center"/>
    </xf>
    <xf numFmtId="174" fontId="29" fillId="2" borderId="24" xfId="16" applyNumberFormat="1" applyFont="1" applyFill="1" applyBorder="1" applyAlignment="1">
      <alignment vertical="center"/>
    </xf>
    <xf numFmtId="174" fontId="28" fillId="2" borderId="19" xfId="16" applyNumberFormat="1" applyFont="1" applyFill="1" applyBorder="1" applyAlignment="1">
      <alignment horizontal="right" vertical="center"/>
    </xf>
    <xf numFmtId="174" fontId="28" fillId="15" borderId="19" xfId="16" applyNumberFormat="1" applyFont="1" applyFill="1" applyBorder="1" applyAlignment="1">
      <alignment horizontal="right" vertical="center"/>
    </xf>
    <xf numFmtId="174" fontId="28" fillId="16" borderId="19" xfId="16" applyNumberFormat="1" applyFont="1" applyFill="1" applyBorder="1" applyAlignment="1">
      <alignment horizontal="right" vertical="center"/>
    </xf>
    <xf numFmtId="174" fontId="28" fillId="17" borderId="19" xfId="16" applyNumberFormat="1" applyFont="1" applyFill="1" applyBorder="1" applyAlignment="1">
      <alignment horizontal="right" vertical="center"/>
    </xf>
    <xf numFmtId="0" fontId="28" fillId="2" borderId="23" xfId="2" applyFont="1" applyFill="1" applyBorder="1" applyAlignment="1">
      <alignment vertical="center"/>
    </xf>
    <xf numFmtId="176" fontId="31" fillId="14" borderId="25" xfId="16" applyNumberFormat="1" applyFont="1" applyFill="1" applyBorder="1" applyAlignment="1">
      <alignment vertical="center"/>
    </xf>
    <xf numFmtId="9" fontId="31" fillId="14" borderId="19" xfId="1" applyFont="1" applyFill="1" applyBorder="1" applyAlignment="1">
      <alignment vertical="center"/>
    </xf>
    <xf numFmtId="3" fontId="29" fillId="2" borderId="25" xfId="16" applyNumberFormat="1" applyFont="1" applyFill="1" applyBorder="1" applyAlignment="1">
      <alignment horizontal="center" vertical="center"/>
    </xf>
    <xf numFmtId="1" fontId="28" fillId="2" borderId="23" xfId="16" applyNumberFormat="1" applyFont="1" applyFill="1" applyBorder="1" applyAlignment="1">
      <alignment horizontal="center" vertical="center"/>
    </xf>
    <xf numFmtId="1" fontId="28" fillId="2" borderId="0" xfId="16" applyNumberFormat="1" applyFont="1" applyFill="1" applyBorder="1" applyAlignment="1">
      <alignment horizontal="center" vertical="center"/>
    </xf>
    <xf numFmtId="1" fontId="28" fillId="2" borderId="24" xfId="16" applyNumberFormat="1" applyFont="1" applyFill="1" applyBorder="1" applyAlignment="1">
      <alignment horizontal="center" vertical="center"/>
    </xf>
    <xf numFmtId="174" fontId="28" fillId="2" borderId="20" xfId="16" applyNumberFormat="1" applyFont="1" applyFill="1" applyBorder="1" applyAlignment="1">
      <alignment horizontal="center" vertical="center"/>
    </xf>
    <xf numFmtId="174" fontId="28" fillId="2" borderId="21" xfId="16" applyNumberFormat="1" applyFont="1" applyFill="1" applyBorder="1" applyAlignment="1">
      <alignment horizontal="center" vertical="center"/>
    </xf>
    <xf numFmtId="174" fontId="28" fillId="2" borderId="22" xfId="16" applyNumberFormat="1" applyFont="1" applyFill="1" applyBorder="1" applyAlignment="1">
      <alignment horizontal="center" vertical="center"/>
    </xf>
    <xf numFmtId="175" fontId="31" fillId="2" borderId="20" xfId="17" applyNumberFormat="1" applyFont="1" applyFill="1" applyBorder="1" applyAlignment="1">
      <alignment horizontal="center" vertical="center"/>
    </xf>
    <xf numFmtId="175" fontId="31" fillId="2" borderId="21" xfId="17" applyNumberFormat="1" applyFont="1" applyFill="1" applyBorder="1" applyAlignment="1">
      <alignment horizontal="center" vertical="center"/>
    </xf>
    <xf numFmtId="175" fontId="31" fillId="2" borderId="22" xfId="17" applyNumberFormat="1" applyFont="1" applyFill="1" applyBorder="1" applyAlignment="1">
      <alignment horizontal="center" vertical="center"/>
    </xf>
    <xf numFmtId="175" fontId="31" fillId="2" borderId="0" xfId="17" applyNumberFormat="1" applyFont="1" applyFill="1" applyBorder="1" applyAlignment="1">
      <alignment horizontal="center" vertical="center"/>
    </xf>
    <xf numFmtId="175" fontId="29" fillId="2" borderId="32" xfId="17" applyNumberFormat="1" applyFont="1" applyFill="1" applyBorder="1" applyAlignment="1">
      <alignment vertical="center"/>
    </xf>
    <xf numFmtId="0" fontId="31" fillId="14" borderId="31" xfId="2" applyFont="1" applyFill="1" applyBorder="1" applyAlignment="1">
      <alignment vertical="center"/>
    </xf>
    <xf numFmtId="175" fontId="31" fillId="14" borderId="19" xfId="17" applyNumberFormat="1" applyFont="1" applyFill="1" applyBorder="1" applyAlignment="1">
      <alignment vertical="center"/>
    </xf>
    <xf numFmtId="0" fontId="31" fillId="2" borderId="0" xfId="2" applyFont="1" applyFill="1" applyBorder="1" applyAlignment="1">
      <alignment vertical="center"/>
    </xf>
    <xf numFmtId="175" fontId="31" fillId="2" borderId="0" xfId="17" applyNumberFormat="1" applyFont="1" applyFill="1" applyBorder="1" applyAlignment="1">
      <alignment vertical="center"/>
    </xf>
    <xf numFmtId="9" fontId="31" fillId="2" borderId="0" xfId="1" applyFont="1" applyFill="1" applyBorder="1" applyAlignment="1">
      <alignment vertical="center"/>
    </xf>
    <xf numFmtId="0" fontId="31" fillId="14" borderId="19" xfId="2" applyFont="1" applyFill="1" applyBorder="1" applyAlignment="1">
      <alignment vertical="center"/>
    </xf>
    <xf numFmtId="174" fontId="29" fillId="2" borderId="0" xfId="16" applyNumberFormat="1" applyFont="1" applyFill="1" applyBorder="1" applyAlignment="1">
      <alignment vertical="center"/>
    </xf>
    <xf numFmtId="0" fontId="28" fillId="2" borderId="0" xfId="0" applyFont="1" applyFill="1"/>
    <xf numFmtId="175" fontId="28" fillId="2" borderId="0" xfId="17" applyNumberFormat="1" applyFont="1" applyFill="1"/>
    <xf numFmtId="175" fontId="29" fillId="2" borderId="0" xfId="17" applyNumberFormat="1" applyFont="1" applyFill="1"/>
    <xf numFmtId="0" fontId="29" fillId="2" borderId="0" xfId="2" applyFont="1" applyFill="1"/>
    <xf numFmtId="174" fontId="32" fillId="2" borderId="23" xfId="16" applyNumberFormat="1" applyFont="1" applyFill="1" applyBorder="1" applyAlignment="1">
      <alignment horizontal="center" vertical="center"/>
    </xf>
    <xf numFmtId="174" fontId="32" fillId="2" borderId="0" xfId="16" applyNumberFormat="1" applyFont="1" applyFill="1" applyBorder="1" applyAlignment="1">
      <alignment horizontal="center" vertical="center"/>
    </xf>
    <xf numFmtId="174" fontId="32" fillId="2" borderId="24" xfId="16" applyNumberFormat="1" applyFont="1" applyFill="1" applyBorder="1" applyAlignment="1">
      <alignment horizontal="center" vertical="center"/>
    </xf>
    <xf numFmtId="174" fontId="28" fillId="19" borderId="19" xfId="16" applyNumberFormat="1" applyFont="1" applyFill="1" applyBorder="1" applyAlignment="1">
      <alignment horizontal="right" vertical="center"/>
    </xf>
    <xf numFmtId="0" fontId="2" fillId="2" borderId="0" xfId="0" applyFont="1" applyFill="1" applyBorder="1" applyAlignment="1">
      <alignment horizontal="center" vertical="center"/>
    </xf>
    <xf numFmtId="0" fontId="5" fillId="2" borderId="0" xfId="0" applyFont="1" applyFill="1" applyBorder="1" applyAlignment="1">
      <alignment horizontal="center" wrapText="1"/>
    </xf>
    <xf numFmtId="1" fontId="0" fillId="2" borderId="0" xfId="0" applyNumberFormat="1" applyFont="1" applyFill="1" applyBorder="1" applyAlignment="1">
      <alignment horizontal="center"/>
    </xf>
    <xf numFmtId="1" fontId="6" fillId="2" borderId="0" xfId="0" applyNumberFormat="1" applyFont="1" applyFill="1" applyBorder="1" applyAlignment="1">
      <alignment horizontal="center"/>
    </xf>
    <xf numFmtId="1" fontId="0" fillId="2" borderId="0" xfId="0" applyNumberFormat="1" applyFill="1" applyBorder="1"/>
    <xf numFmtId="0" fontId="2" fillId="7" borderId="2" xfId="0" applyFont="1" applyFill="1" applyBorder="1" applyAlignment="1">
      <alignment horizontal="center" vertical="center"/>
    </xf>
    <xf numFmtId="168" fontId="0" fillId="2" borderId="0" xfId="0" applyNumberFormat="1" applyFont="1" applyFill="1"/>
    <xf numFmtId="0" fontId="2" fillId="13" borderId="5" xfId="12" applyFont="1" applyFill="1" applyBorder="1" applyAlignment="1"/>
    <xf numFmtId="0" fontId="2" fillId="13" borderId="8" xfId="12" applyFont="1" applyFill="1" applyBorder="1" applyAlignment="1"/>
    <xf numFmtId="3" fontId="2" fillId="13" borderId="6" xfId="12" applyNumberFormat="1" applyFont="1" applyFill="1" applyBorder="1" applyAlignment="1">
      <alignment horizontal="center"/>
    </xf>
    <xf numFmtId="174" fontId="28" fillId="20" borderId="19" xfId="16" applyNumberFormat="1" applyFont="1" applyFill="1" applyBorder="1" applyAlignment="1">
      <alignment horizontal="right" vertical="center"/>
    </xf>
    <xf numFmtId="174" fontId="28" fillId="2" borderId="25" xfId="16" applyNumberFormat="1" applyFont="1" applyFill="1" applyBorder="1" applyAlignment="1">
      <alignment vertical="center"/>
    </xf>
    <xf numFmtId="176" fontId="28" fillId="2" borderId="25" xfId="16" applyNumberFormat="1" applyFont="1" applyFill="1" applyBorder="1" applyAlignment="1">
      <alignment vertical="center"/>
    </xf>
    <xf numFmtId="3" fontId="6" fillId="2" borderId="0" xfId="0" applyNumberFormat="1" applyFont="1" applyFill="1"/>
    <xf numFmtId="169" fontId="0" fillId="0" borderId="0" xfId="0" applyNumberFormat="1"/>
    <xf numFmtId="174" fontId="28" fillId="2" borderId="23" xfId="16" applyNumberFormat="1" applyFont="1" applyFill="1" applyBorder="1" applyAlignment="1">
      <alignment horizontal="center" vertical="center"/>
    </xf>
    <xf numFmtId="174" fontId="28" fillId="2" borderId="0" xfId="16" applyNumberFormat="1" applyFont="1" applyFill="1" applyBorder="1" applyAlignment="1">
      <alignment horizontal="center" vertical="center"/>
    </xf>
    <xf numFmtId="176" fontId="28" fillId="2" borderId="23" xfId="16" applyNumberFormat="1" applyFont="1" applyFill="1" applyBorder="1" applyAlignment="1">
      <alignment horizontal="center" vertical="center"/>
    </xf>
    <xf numFmtId="176" fontId="28" fillId="2" borderId="0" xfId="16" applyNumberFormat="1" applyFont="1" applyFill="1" applyBorder="1" applyAlignment="1">
      <alignment horizontal="center" vertical="center"/>
    </xf>
    <xf numFmtId="176" fontId="28" fillId="2" borderId="24" xfId="16" applyNumberFormat="1" applyFont="1" applyFill="1" applyBorder="1" applyAlignment="1">
      <alignment horizontal="center" vertical="center"/>
    </xf>
    <xf numFmtId="174" fontId="32" fillId="2" borderId="23" xfId="16" applyNumberFormat="1" applyFont="1" applyFill="1" applyBorder="1" applyAlignment="1">
      <alignment horizontal="center" vertical="center"/>
    </xf>
    <xf numFmtId="174" fontId="32" fillId="2" borderId="0" xfId="16" applyNumberFormat="1" applyFont="1" applyFill="1" applyBorder="1" applyAlignment="1">
      <alignment horizontal="center" vertical="center"/>
    </xf>
    <xf numFmtId="174" fontId="32" fillId="2" borderId="24" xfId="16" applyNumberFormat="1" applyFont="1" applyFill="1" applyBorder="1" applyAlignment="1">
      <alignment horizontal="center" vertical="center"/>
    </xf>
    <xf numFmtId="174" fontId="32" fillId="2" borderId="23" xfId="16" applyNumberFormat="1" applyFont="1" applyFill="1" applyBorder="1" applyAlignment="1">
      <alignment horizontal="center" vertical="center"/>
    </xf>
    <xf numFmtId="174" fontId="32" fillId="2" borderId="0" xfId="16" applyNumberFormat="1" applyFont="1" applyFill="1" applyBorder="1" applyAlignment="1">
      <alignment horizontal="center" vertical="center"/>
    </xf>
    <xf numFmtId="174" fontId="32" fillId="2" borderId="24" xfId="16" applyNumberFormat="1" applyFont="1" applyFill="1" applyBorder="1" applyAlignment="1">
      <alignment horizontal="center" vertical="center"/>
    </xf>
    <xf numFmtId="173" fontId="27" fillId="11" borderId="0" xfId="16" applyNumberFormat="1" applyFont="1" applyFill="1" applyBorder="1" applyAlignment="1">
      <alignment horizontal="center" vertical="center"/>
    </xf>
    <xf numFmtId="0" fontId="31" fillId="14" borderId="19" xfId="2" applyFont="1" applyFill="1" applyBorder="1" applyAlignment="1">
      <alignment horizontal="center" vertical="center"/>
    </xf>
    <xf numFmtId="174" fontId="28" fillId="2" borderId="23" xfId="16" applyNumberFormat="1" applyFont="1" applyFill="1" applyBorder="1" applyAlignment="1">
      <alignment horizontal="center" vertical="center"/>
    </xf>
    <xf numFmtId="174" fontId="28" fillId="2" borderId="0" xfId="16" applyNumberFormat="1" applyFont="1" applyFill="1" applyBorder="1" applyAlignment="1">
      <alignment horizontal="center" vertical="center"/>
    </xf>
    <xf numFmtId="174" fontId="28" fillId="2" borderId="24" xfId="16" applyNumberFormat="1" applyFont="1" applyFill="1" applyBorder="1" applyAlignment="1">
      <alignment horizontal="center" vertical="center"/>
    </xf>
    <xf numFmtId="1" fontId="28" fillId="2" borderId="23" xfId="16" applyNumberFormat="1" applyFont="1" applyFill="1" applyBorder="1" applyAlignment="1">
      <alignment horizontal="center" vertical="center"/>
    </xf>
    <xf numFmtId="1" fontId="28" fillId="2" borderId="0" xfId="16" applyNumberFormat="1" applyFont="1" applyFill="1" applyBorder="1" applyAlignment="1">
      <alignment horizontal="center" vertical="center"/>
    </xf>
    <xf numFmtId="1" fontId="28" fillId="2" borderId="24" xfId="16" applyNumberFormat="1" applyFont="1" applyFill="1" applyBorder="1" applyAlignment="1">
      <alignment horizontal="center" vertical="center"/>
    </xf>
    <xf numFmtId="1" fontId="28" fillId="2" borderId="26" xfId="16" applyNumberFormat="1" applyFont="1" applyFill="1" applyBorder="1" applyAlignment="1">
      <alignment horizontal="center" vertical="center"/>
    </xf>
    <xf numFmtId="1" fontId="28" fillId="2" borderId="27" xfId="16" applyNumberFormat="1" applyFont="1" applyFill="1" applyBorder="1" applyAlignment="1">
      <alignment horizontal="center" vertical="center"/>
    </xf>
    <xf numFmtId="1" fontId="28" fillId="2" borderId="28" xfId="16" applyNumberFormat="1" applyFont="1" applyFill="1" applyBorder="1" applyAlignment="1">
      <alignment horizontal="center" vertical="center"/>
    </xf>
    <xf numFmtId="0" fontId="0" fillId="2" borderId="2" xfId="0" applyFont="1" applyFill="1" applyBorder="1" applyAlignment="1">
      <alignment horizontal="left" vertical="center"/>
    </xf>
    <xf numFmtId="174" fontId="28" fillId="2" borderId="0" xfId="16" applyNumberFormat="1" applyFont="1" applyFill="1" applyBorder="1" applyAlignment="1">
      <alignment horizontal="right" vertical="center"/>
    </xf>
    <xf numFmtId="174" fontId="28" fillId="2" borderId="24" xfId="16" applyNumberFormat="1" applyFont="1" applyFill="1" applyBorder="1" applyAlignment="1">
      <alignment horizontal="right" vertical="center"/>
    </xf>
    <xf numFmtId="0" fontId="33" fillId="2" borderId="23" xfId="2" applyFont="1" applyFill="1" applyBorder="1" applyAlignment="1">
      <alignment vertical="center"/>
    </xf>
    <xf numFmtId="0" fontId="12" fillId="2" borderId="0" xfId="13" applyFont="1" applyFill="1" applyBorder="1" applyAlignment="1">
      <alignment horizontal="left" vertical="center"/>
    </xf>
    <xf numFmtId="0" fontId="0" fillId="2" borderId="0" xfId="0" applyFont="1" applyFill="1" applyBorder="1" applyAlignment="1">
      <alignment horizontal="left" vertical="center"/>
    </xf>
    <xf numFmtId="0" fontId="4" fillId="2" borderId="0" xfId="0" applyFont="1" applyFill="1" applyBorder="1" applyAlignment="1">
      <alignment horizontal="left" vertical="center"/>
    </xf>
    <xf numFmtId="0" fontId="12" fillId="2"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33" fillId="2" borderId="23" xfId="2" applyFont="1" applyFill="1" applyBorder="1" applyAlignment="1">
      <alignment vertical="center" wrapText="1"/>
    </xf>
    <xf numFmtId="0" fontId="12" fillId="2" borderId="23" xfId="13" applyFont="1" applyFill="1" applyBorder="1" applyAlignment="1">
      <alignment horizontal="left" vertical="center"/>
    </xf>
    <xf numFmtId="0" fontId="12" fillId="2" borderId="24" xfId="13" applyFont="1" applyFill="1" applyBorder="1" applyAlignment="1">
      <alignment horizontal="left" vertical="center"/>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12" fillId="2" borderId="23" xfId="0" applyFont="1" applyFill="1" applyBorder="1" applyAlignment="1">
      <alignment horizontal="left" vertical="center"/>
    </xf>
    <xf numFmtId="0" fontId="12" fillId="2" borderId="24" xfId="0" applyFont="1" applyFill="1" applyBorder="1" applyAlignment="1">
      <alignment horizontal="left" vertical="center"/>
    </xf>
    <xf numFmtId="0" fontId="12" fillId="0" borderId="23" xfId="0" applyFont="1" applyFill="1" applyBorder="1" applyAlignment="1">
      <alignment horizontal="left" vertical="center" wrapText="1"/>
    </xf>
    <xf numFmtId="0" fontId="12" fillId="0" borderId="24" xfId="0" applyFont="1" applyFill="1" applyBorder="1" applyAlignment="1">
      <alignment horizontal="left" vertical="center" wrapText="1"/>
    </xf>
    <xf numFmtId="1" fontId="32" fillId="2" borderId="22" xfId="16" applyNumberFormat="1" applyFont="1" applyFill="1" applyBorder="1" applyAlignment="1">
      <alignment horizontal="center" vertical="center"/>
    </xf>
    <xf numFmtId="3" fontId="29" fillId="2" borderId="24" xfId="16" applyNumberFormat="1" applyFont="1" applyFill="1" applyBorder="1" applyAlignment="1">
      <alignment horizontal="center" vertical="center"/>
    </xf>
    <xf numFmtId="0" fontId="0" fillId="2" borderId="25" xfId="0" applyFont="1" applyFill="1" applyBorder="1" applyAlignment="1">
      <alignment horizontal="left" vertical="center"/>
    </xf>
    <xf numFmtId="0" fontId="4" fillId="2" borderId="25" xfId="0" applyFont="1" applyFill="1" applyBorder="1" applyAlignment="1">
      <alignment horizontal="left" vertical="center"/>
    </xf>
    <xf numFmtId="0" fontId="12" fillId="2" borderId="25" xfId="0" applyFont="1" applyFill="1" applyBorder="1" applyAlignment="1">
      <alignment horizontal="left" vertical="center"/>
    </xf>
    <xf numFmtId="0" fontId="12" fillId="2" borderId="25" xfId="13" applyFont="1" applyFill="1" applyBorder="1" applyAlignment="1">
      <alignment horizontal="left" vertical="center"/>
    </xf>
    <xf numFmtId="0" fontId="12" fillId="0" borderId="25" xfId="0" applyFont="1" applyFill="1" applyBorder="1" applyAlignment="1">
      <alignment horizontal="left" vertical="center" wrapText="1"/>
    </xf>
    <xf numFmtId="166" fontId="34" fillId="0" borderId="2" xfId="14" applyFont="1" applyBorder="1" applyAlignment="1">
      <alignment horizontal="left" vertical="center"/>
    </xf>
    <xf numFmtId="174" fontId="0" fillId="2" borderId="0" xfId="0" applyNumberFormat="1" applyFill="1"/>
    <xf numFmtId="174" fontId="28" fillId="2" borderId="20" xfId="16" applyNumberFormat="1" applyFont="1" applyFill="1" applyBorder="1" applyAlignment="1">
      <alignment horizontal="right" vertical="center"/>
    </xf>
    <xf numFmtId="174" fontId="28" fillId="2" borderId="21" xfId="16" applyNumberFormat="1" applyFont="1" applyFill="1" applyBorder="1" applyAlignment="1">
      <alignment horizontal="right" vertical="center"/>
    </xf>
    <xf numFmtId="174" fontId="28" fillId="2" borderId="22" xfId="16" applyNumberFormat="1" applyFont="1" applyFill="1" applyBorder="1" applyAlignment="1">
      <alignment horizontal="right" vertical="center"/>
    </xf>
    <xf numFmtId="174" fontId="28" fillId="2" borderId="33" xfId="16" applyNumberFormat="1" applyFont="1" applyFill="1" applyBorder="1" applyAlignment="1">
      <alignment horizontal="right" vertical="center"/>
    </xf>
    <xf numFmtId="174" fontId="28" fillId="18" borderId="33" xfId="16" applyNumberFormat="1" applyFont="1" applyFill="1" applyBorder="1" applyAlignment="1">
      <alignment horizontal="right" vertical="center"/>
    </xf>
    <xf numFmtId="166" fontId="34" fillId="0" borderId="10" xfId="14" applyFont="1" applyBorder="1" applyAlignment="1">
      <alignment horizontal="left" vertical="center"/>
    </xf>
    <xf numFmtId="166" fontId="34" fillId="0" borderId="23" xfId="14" applyFont="1" applyBorder="1" applyAlignment="1">
      <alignment horizontal="left" vertical="center"/>
    </xf>
    <xf numFmtId="166" fontId="34" fillId="0" borderId="0" xfId="14" applyFont="1" applyBorder="1" applyAlignment="1">
      <alignment horizontal="left" vertical="center"/>
    </xf>
    <xf numFmtId="9" fontId="31" fillId="14" borderId="31" xfId="1" applyFont="1" applyFill="1" applyBorder="1" applyAlignment="1">
      <alignment vertical="center"/>
    </xf>
    <xf numFmtId="175" fontId="0" fillId="2" borderId="0" xfId="0" applyNumberFormat="1" applyFill="1"/>
    <xf numFmtId="0" fontId="29" fillId="2" borderId="23" xfId="2" applyFont="1" applyFill="1" applyBorder="1" applyAlignment="1">
      <alignment vertical="center" wrapText="1"/>
    </xf>
    <xf numFmtId="0" fontId="29" fillId="2" borderId="23" xfId="2" applyFont="1" applyFill="1" applyBorder="1" applyAlignment="1">
      <alignment horizontal="center" vertical="center"/>
    </xf>
    <xf numFmtId="174" fontId="28" fillId="21" borderId="19" xfId="16" applyNumberFormat="1" applyFont="1" applyFill="1" applyBorder="1" applyAlignment="1">
      <alignment horizontal="right" vertical="center"/>
    </xf>
    <xf numFmtId="174" fontId="28" fillId="22" borderId="19" xfId="16" applyNumberFormat="1" applyFont="1" applyFill="1" applyBorder="1" applyAlignment="1">
      <alignment horizontal="right" vertical="center"/>
    </xf>
    <xf numFmtId="174" fontId="28" fillId="9" borderId="19" xfId="16" applyNumberFormat="1" applyFont="1" applyFill="1" applyBorder="1" applyAlignment="1">
      <alignment horizontal="right" vertical="center"/>
    </xf>
    <xf numFmtId="174" fontId="28" fillId="23" borderId="19" xfId="16" applyNumberFormat="1" applyFont="1" applyFill="1" applyBorder="1" applyAlignment="1">
      <alignment horizontal="right" vertical="center"/>
    </xf>
    <xf numFmtId="174" fontId="28" fillId="24" borderId="19" xfId="16" applyNumberFormat="1" applyFont="1" applyFill="1" applyBorder="1" applyAlignment="1">
      <alignment horizontal="right" vertical="center"/>
    </xf>
    <xf numFmtId="174" fontId="28" fillId="6" borderId="19" xfId="16" applyNumberFormat="1" applyFont="1" applyFill="1" applyBorder="1" applyAlignment="1">
      <alignment horizontal="right" vertical="center"/>
    </xf>
    <xf numFmtId="174" fontId="28" fillId="25" borderId="19" xfId="16" applyNumberFormat="1" applyFont="1" applyFill="1" applyBorder="1" applyAlignment="1">
      <alignment horizontal="right" vertical="center"/>
    </xf>
    <xf numFmtId="174" fontId="28" fillId="26" borderId="19" xfId="16" applyNumberFormat="1" applyFont="1" applyFill="1" applyBorder="1" applyAlignment="1">
      <alignment horizontal="right" vertical="center"/>
    </xf>
    <xf numFmtId="0" fontId="28" fillId="2" borderId="23" xfId="2" applyFont="1" applyFill="1" applyBorder="1" applyAlignment="1">
      <alignment vertical="center" wrapText="1"/>
    </xf>
    <xf numFmtId="175" fontId="31" fillId="2" borderId="23" xfId="17" applyNumberFormat="1" applyFont="1" applyFill="1" applyBorder="1" applyAlignment="1">
      <alignment horizontal="center" vertical="center"/>
    </xf>
    <xf numFmtId="175" fontId="31" fillId="2" borderId="24" xfId="17" applyNumberFormat="1" applyFont="1" applyFill="1" applyBorder="1" applyAlignment="1">
      <alignment horizontal="center" vertical="center"/>
    </xf>
    <xf numFmtId="176" fontId="31" fillId="2" borderId="25" xfId="16" applyNumberFormat="1" applyFont="1" applyFill="1" applyBorder="1" applyAlignment="1">
      <alignment vertical="center"/>
    </xf>
    <xf numFmtId="9" fontId="31" fillId="2" borderId="24" xfId="1" applyFont="1" applyFill="1" applyBorder="1" applyAlignment="1">
      <alignment vertical="center"/>
    </xf>
    <xf numFmtId="174" fontId="28" fillId="27" borderId="19" xfId="16" applyNumberFormat="1" applyFont="1" applyFill="1" applyBorder="1" applyAlignment="1">
      <alignment horizontal="right" vertical="center"/>
    </xf>
    <xf numFmtId="174" fontId="28" fillId="2" borderId="24" xfId="16" applyNumberFormat="1" applyFont="1" applyFill="1" applyBorder="1" applyAlignment="1">
      <alignment vertical="center"/>
    </xf>
    <xf numFmtId="1" fontId="28" fillId="2" borderId="23" xfId="16" applyNumberFormat="1" applyFont="1" applyFill="1" applyBorder="1" applyAlignment="1">
      <alignment horizontal="center" vertical="center"/>
    </xf>
    <xf numFmtId="1" fontId="28" fillId="2" borderId="0" xfId="16" applyNumberFormat="1" applyFont="1" applyFill="1" applyBorder="1" applyAlignment="1">
      <alignment horizontal="center" vertical="center"/>
    </xf>
    <xf numFmtId="1" fontId="28" fillId="2" borderId="24" xfId="16" applyNumberFormat="1" applyFont="1" applyFill="1" applyBorder="1" applyAlignment="1">
      <alignment horizontal="center" vertical="center"/>
    </xf>
    <xf numFmtId="174" fontId="28" fillId="2" borderId="23" xfId="16" applyNumberFormat="1" applyFont="1" applyFill="1" applyBorder="1" applyAlignment="1">
      <alignment horizontal="center" vertical="center"/>
    </xf>
    <xf numFmtId="174" fontId="28" fillId="2" borderId="0" xfId="16" applyNumberFormat="1" applyFont="1" applyFill="1" applyBorder="1" applyAlignment="1">
      <alignment horizontal="center" vertical="center"/>
    </xf>
    <xf numFmtId="174" fontId="28" fillId="2" borderId="24" xfId="16" applyNumberFormat="1" applyFont="1" applyFill="1" applyBorder="1" applyAlignment="1">
      <alignment horizontal="center" vertical="center"/>
    </xf>
    <xf numFmtId="176" fontId="28" fillId="2" borderId="23" xfId="16" applyNumberFormat="1" applyFont="1" applyFill="1" applyBorder="1" applyAlignment="1">
      <alignment horizontal="center" vertical="center"/>
    </xf>
    <xf numFmtId="176" fontId="28" fillId="2" borderId="0" xfId="16" applyNumberFormat="1" applyFont="1" applyFill="1" applyBorder="1" applyAlignment="1">
      <alignment horizontal="center" vertical="center"/>
    </xf>
    <xf numFmtId="176" fontId="28" fillId="2" borderId="24" xfId="16" applyNumberFormat="1" applyFont="1" applyFill="1" applyBorder="1" applyAlignment="1">
      <alignment horizontal="center" vertical="center"/>
    </xf>
    <xf numFmtId="1" fontId="28" fillId="2" borderId="26" xfId="16" applyNumberFormat="1" applyFont="1" applyFill="1" applyBorder="1" applyAlignment="1">
      <alignment horizontal="center" vertical="center"/>
    </xf>
    <xf numFmtId="1" fontId="28" fillId="2" borderId="27" xfId="16" applyNumberFormat="1" applyFont="1" applyFill="1" applyBorder="1" applyAlignment="1">
      <alignment horizontal="center" vertical="center"/>
    </xf>
    <xf numFmtId="1" fontId="28" fillId="2" borderId="28" xfId="16" applyNumberFormat="1" applyFont="1" applyFill="1" applyBorder="1" applyAlignment="1">
      <alignment horizontal="center" vertical="center"/>
    </xf>
    <xf numFmtId="1" fontId="32" fillId="2" borderId="22" xfId="16" applyNumberFormat="1" applyFont="1" applyFill="1" applyBorder="1" applyAlignment="1">
      <alignment horizontal="center" vertical="center"/>
    </xf>
    <xf numFmtId="174" fontId="32" fillId="2" borderId="23" xfId="16" applyNumberFormat="1" applyFont="1" applyFill="1" applyBorder="1" applyAlignment="1">
      <alignment horizontal="center" vertical="center"/>
    </xf>
    <xf numFmtId="174" fontId="32" fillId="2" borderId="0" xfId="16" applyNumberFormat="1" applyFont="1" applyFill="1" applyBorder="1" applyAlignment="1">
      <alignment horizontal="center" vertical="center"/>
    </xf>
    <xf numFmtId="174" fontId="32" fillId="2" borderId="24" xfId="16" applyNumberFormat="1" applyFont="1" applyFill="1" applyBorder="1" applyAlignment="1">
      <alignment horizontal="center" vertical="center"/>
    </xf>
    <xf numFmtId="0" fontId="31" fillId="14" borderId="19" xfId="2" applyFont="1" applyFill="1" applyBorder="1" applyAlignment="1">
      <alignment horizontal="center" vertical="center"/>
    </xf>
    <xf numFmtId="173" fontId="27" fillId="11" borderId="0" xfId="16" applyNumberFormat="1" applyFont="1" applyFill="1" applyBorder="1" applyAlignment="1">
      <alignment horizontal="center" vertical="center"/>
    </xf>
    <xf numFmtId="1" fontId="28" fillId="2" borderId="0" xfId="16" applyNumberFormat="1" applyFont="1" applyFill="1" applyBorder="1" applyAlignment="1">
      <alignment horizontal="center" vertical="center"/>
    </xf>
    <xf numFmtId="1" fontId="28" fillId="2" borderId="24" xfId="16" applyNumberFormat="1" applyFont="1" applyFill="1" applyBorder="1" applyAlignment="1">
      <alignment horizontal="center" vertical="center"/>
    </xf>
    <xf numFmtId="173" fontId="27" fillId="11" borderId="0" xfId="16" applyNumberFormat="1" applyFont="1" applyFill="1" applyBorder="1" applyAlignment="1">
      <alignment horizontal="center" vertical="center"/>
    </xf>
    <xf numFmtId="176" fontId="0" fillId="2" borderId="0" xfId="0" applyNumberFormat="1" applyFill="1"/>
    <xf numFmtId="0" fontId="0" fillId="0" borderId="0" xfId="0" applyAlignment="1">
      <alignment vertical="center"/>
    </xf>
    <xf numFmtId="0" fontId="0" fillId="2" borderId="0" xfId="0" applyFill="1" applyAlignment="1">
      <alignment vertical="center"/>
    </xf>
    <xf numFmtId="173" fontId="27" fillId="11" borderId="0" xfId="16" applyNumberFormat="1" applyFont="1" applyFill="1" applyBorder="1" applyAlignment="1">
      <alignment horizontal="center" vertical="center"/>
    </xf>
    <xf numFmtId="1" fontId="28" fillId="2" borderId="0" xfId="16" applyNumberFormat="1" applyFont="1" applyFill="1" applyBorder="1" applyAlignment="1">
      <alignment horizontal="center" vertical="center"/>
    </xf>
    <xf numFmtId="174" fontId="28" fillId="2" borderId="0" xfId="16" applyNumberFormat="1" applyFont="1" applyFill="1" applyBorder="1" applyAlignment="1">
      <alignment horizontal="center" vertical="center"/>
    </xf>
    <xf numFmtId="176" fontId="28" fillId="2" borderId="0" xfId="16" applyNumberFormat="1" applyFont="1" applyFill="1" applyBorder="1" applyAlignment="1">
      <alignment horizontal="center" vertical="center"/>
    </xf>
    <xf numFmtId="174" fontId="28" fillId="2" borderId="0" xfId="16" applyNumberFormat="1" applyFont="1" applyFill="1" applyBorder="1" applyAlignment="1">
      <alignment vertical="center"/>
    </xf>
    <xf numFmtId="0" fontId="0" fillId="0" borderId="1" xfId="0" applyBorder="1" applyAlignment="1">
      <alignment horizontal="center" vertical="center"/>
    </xf>
    <xf numFmtId="0" fontId="35" fillId="18" borderId="2" xfId="2" applyFont="1" applyFill="1" applyBorder="1" applyAlignment="1">
      <alignment horizontal="center" vertical="center"/>
    </xf>
    <xf numFmtId="174" fontId="29" fillId="2" borderId="2" xfId="16" applyNumberFormat="1" applyFont="1" applyFill="1" applyBorder="1" applyAlignment="1">
      <alignment horizontal="center" vertical="center"/>
    </xf>
    <xf numFmtId="174" fontId="28" fillId="2" borderId="2" xfId="16" applyNumberFormat="1" applyFont="1" applyFill="1" applyBorder="1" applyAlignment="1">
      <alignment horizontal="left" vertical="center"/>
    </xf>
    <xf numFmtId="174" fontId="28" fillId="2" borderId="2" xfId="16" applyNumberFormat="1" applyFont="1" applyFill="1" applyBorder="1" applyAlignment="1">
      <alignment horizontal="center" vertical="center"/>
    </xf>
    <xf numFmtId="174" fontId="28" fillId="2" borderId="2" xfId="16" applyNumberFormat="1" applyFont="1" applyFill="1" applyBorder="1" applyAlignment="1">
      <alignment horizontal="right" vertical="center"/>
    </xf>
    <xf numFmtId="174" fontId="28" fillId="2" borderId="2" xfId="16" applyNumberFormat="1" applyFont="1" applyFill="1" applyBorder="1" applyAlignment="1">
      <alignment vertical="center"/>
    </xf>
    <xf numFmtId="174" fontId="29" fillId="2" borderId="2" xfId="16" applyNumberFormat="1" applyFont="1" applyFill="1" applyBorder="1" applyAlignment="1">
      <alignment horizontal="left" vertical="center"/>
    </xf>
    <xf numFmtId="174" fontId="29" fillId="2" borderId="2" xfId="16" applyNumberFormat="1" applyFont="1" applyFill="1" applyBorder="1" applyAlignment="1">
      <alignment horizontal="right" vertical="center"/>
    </xf>
    <xf numFmtId="174" fontId="29" fillId="2" borderId="2" xfId="16" applyNumberFormat="1" applyFont="1" applyFill="1" applyBorder="1" applyAlignment="1">
      <alignment vertical="center"/>
    </xf>
    <xf numFmtId="175" fontId="35" fillId="18" borderId="2" xfId="17" applyNumberFormat="1" applyFont="1" applyFill="1" applyBorder="1" applyAlignment="1">
      <alignment vertical="center"/>
    </xf>
    <xf numFmtId="175" fontId="31" fillId="14" borderId="2" xfId="17" applyNumberFormat="1" applyFont="1" applyFill="1" applyBorder="1" applyAlignment="1">
      <alignment vertical="center"/>
    </xf>
    <xf numFmtId="175" fontId="31" fillId="14" borderId="2" xfId="17" applyNumberFormat="1" applyFont="1" applyFill="1" applyBorder="1" applyAlignment="1">
      <alignment horizontal="right" vertical="center"/>
    </xf>
    <xf numFmtId="176" fontId="31" fillId="18" borderId="2" xfId="16" applyNumberFormat="1" applyFont="1" applyFill="1" applyBorder="1" applyAlignment="1">
      <alignment vertical="center"/>
    </xf>
    <xf numFmtId="0" fontId="0" fillId="18" borderId="2" xfId="0" applyFill="1" applyBorder="1"/>
    <xf numFmtId="0" fontId="37" fillId="0" borderId="0" xfId="0" applyFont="1" applyAlignment="1">
      <alignment horizontal="center"/>
    </xf>
    <xf numFmtId="176" fontId="35" fillId="18" borderId="2" xfId="16" applyNumberFormat="1" applyFont="1" applyFill="1" applyBorder="1" applyAlignment="1">
      <alignment vertical="center"/>
    </xf>
    <xf numFmtId="0" fontId="29" fillId="2" borderId="2" xfId="2" applyFont="1" applyFill="1" applyBorder="1" applyAlignment="1">
      <alignment vertical="center"/>
    </xf>
    <xf numFmtId="0" fontId="28" fillId="2" borderId="2" xfId="2" applyFont="1" applyFill="1" applyBorder="1" applyAlignment="1">
      <alignment vertical="center"/>
    </xf>
    <xf numFmtId="0" fontId="3" fillId="2" borderId="2" xfId="2" applyFont="1" applyFill="1" applyBorder="1" applyAlignment="1">
      <alignment horizontal="center" vertical="center"/>
    </xf>
    <xf numFmtId="176" fontId="31" fillId="0" borderId="0" xfId="16" applyNumberFormat="1" applyFont="1" applyFill="1" applyBorder="1" applyAlignment="1">
      <alignment vertical="center"/>
    </xf>
    <xf numFmtId="0" fontId="31" fillId="0" borderId="2" xfId="2" applyFont="1" applyFill="1" applyBorder="1" applyAlignment="1">
      <alignment horizontal="center" vertical="center"/>
    </xf>
    <xf numFmtId="0" fontId="29" fillId="0" borderId="2" xfId="2" applyFont="1" applyFill="1" applyBorder="1" applyAlignment="1">
      <alignment vertical="center"/>
    </xf>
    <xf numFmtId="174" fontId="28" fillId="0" borderId="2" xfId="16" applyNumberFormat="1" applyFont="1" applyFill="1" applyBorder="1" applyAlignment="1">
      <alignment horizontal="center" vertical="center"/>
    </xf>
    <xf numFmtId="174" fontId="28" fillId="0" borderId="2" xfId="16" applyNumberFormat="1" applyFont="1" applyFill="1" applyBorder="1" applyAlignment="1">
      <alignment horizontal="right" vertical="center"/>
    </xf>
    <xf numFmtId="0" fontId="28" fillId="0" borderId="2" xfId="2" applyFont="1" applyFill="1" applyBorder="1" applyAlignment="1">
      <alignment vertical="center"/>
    </xf>
    <xf numFmtId="0" fontId="3" fillId="0" borderId="2" xfId="2" applyFont="1" applyFill="1" applyBorder="1" applyAlignment="1">
      <alignment horizontal="center" vertical="center"/>
    </xf>
    <xf numFmtId="0" fontId="36" fillId="0" borderId="2" xfId="2" applyFont="1" applyFill="1" applyBorder="1" applyAlignment="1">
      <alignment horizontal="center" vertical="center"/>
    </xf>
    <xf numFmtId="176" fontId="35" fillId="18" borderId="2" xfId="16" applyNumberFormat="1" applyFont="1" applyFill="1" applyBorder="1" applyAlignment="1">
      <alignment horizontal="center" vertical="center"/>
    </xf>
    <xf numFmtId="0" fontId="5" fillId="18" borderId="2" xfId="0" applyFont="1" applyFill="1" applyBorder="1" applyAlignment="1">
      <alignment horizontal="center"/>
    </xf>
    <xf numFmtId="174" fontId="29" fillId="18" borderId="2" xfId="16" applyNumberFormat="1" applyFont="1" applyFill="1" applyBorder="1" applyAlignment="1">
      <alignment horizontal="left" vertical="center"/>
    </xf>
    <xf numFmtId="174" fontId="28" fillId="0" borderId="2" xfId="16" applyNumberFormat="1" applyFont="1" applyFill="1" applyBorder="1" applyAlignment="1">
      <alignment vertical="center"/>
    </xf>
    <xf numFmtId="174" fontId="35" fillId="18" borderId="2" xfId="16" applyNumberFormat="1" applyFont="1" applyFill="1" applyBorder="1" applyAlignment="1">
      <alignment horizontal="center" vertical="center"/>
    </xf>
    <xf numFmtId="174" fontId="29" fillId="0" borderId="2" xfId="16" applyNumberFormat="1" applyFont="1" applyFill="1" applyBorder="1" applyAlignment="1">
      <alignment horizontal="right" vertical="center"/>
    </xf>
    <xf numFmtId="174" fontId="29" fillId="0" borderId="0" xfId="16" applyNumberFormat="1" applyFont="1" applyFill="1" applyBorder="1" applyAlignment="1">
      <alignment horizontal="left" vertical="center"/>
    </xf>
    <xf numFmtId="0" fontId="31" fillId="0" borderId="0" xfId="2" applyFont="1" applyFill="1" applyBorder="1" applyAlignment="1">
      <alignment horizontal="center" vertical="center"/>
    </xf>
    <xf numFmtId="174" fontId="29" fillId="0" borderId="0" xfId="16" applyNumberFormat="1" applyFont="1" applyFill="1" applyBorder="1" applyAlignment="1">
      <alignment horizontal="right" vertical="center"/>
    </xf>
    <xf numFmtId="174" fontId="28" fillId="2" borderId="3" xfId="16" applyNumberFormat="1" applyFont="1" applyFill="1" applyBorder="1" applyAlignment="1">
      <alignment vertical="center"/>
    </xf>
    <xf numFmtId="175" fontId="31" fillId="0" borderId="0" xfId="17" applyNumberFormat="1" applyFont="1" applyFill="1" applyBorder="1" applyAlignment="1">
      <alignment horizontal="center" vertical="center"/>
    </xf>
    <xf numFmtId="176" fontId="3" fillId="2" borderId="2" xfId="16" applyNumberFormat="1" applyFont="1" applyFill="1" applyBorder="1" applyAlignment="1">
      <alignment vertical="center"/>
    </xf>
    <xf numFmtId="0" fontId="31" fillId="2" borderId="2" xfId="2" applyFont="1" applyFill="1" applyBorder="1" applyAlignment="1">
      <alignment horizontal="center" vertical="center"/>
    </xf>
    <xf numFmtId="0" fontId="33" fillId="2" borderId="2" xfId="2" applyFont="1" applyFill="1" applyBorder="1" applyAlignment="1">
      <alignment vertical="center"/>
    </xf>
    <xf numFmtId="0" fontId="33" fillId="2" borderId="2" xfId="2" applyFont="1" applyFill="1" applyBorder="1" applyAlignment="1">
      <alignment vertical="center" wrapText="1"/>
    </xf>
    <xf numFmtId="174" fontId="3" fillId="2" borderId="2" xfId="16" applyNumberFormat="1" applyFont="1" applyFill="1" applyBorder="1" applyAlignment="1">
      <alignment horizontal="right" vertical="center"/>
    </xf>
    <xf numFmtId="0" fontId="36" fillId="2" borderId="2" xfId="2" applyFont="1" applyFill="1" applyBorder="1" applyAlignment="1">
      <alignment horizontal="center" vertical="center"/>
    </xf>
    <xf numFmtId="176" fontId="31" fillId="2" borderId="0" xfId="16" applyNumberFormat="1" applyFont="1" applyFill="1" applyBorder="1" applyAlignment="1">
      <alignment vertical="center"/>
    </xf>
    <xf numFmtId="0" fontId="31" fillId="2" borderId="0" xfId="2" applyFont="1" applyFill="1" applyBorder="1" applyAlignment="1">
      <alignment horizontal="center" vertical="center"/>
    </xf>
    <xf numFmtId="0" fontId="3" fillId="2" borderId="0" xfId="2" applyFont="1" applyFill="1" applyBorder="1" applyAlignment="1">
      <alignment horizontal="center" vertical="center"/>
    </xf>
    <xf numFmtId="1" fontId="0" fillId="2" borderId="2" xfId="0" applyNumberFormat="1" applyFont="1" applyFill="1" applyBorder="1" applyAlignment="1">
      <alignment horizontal="left"/>
    </xf>
    <xf numFmtId="0" fontId="32" fillId="2" borderId="0" xfId="2" applyFont="1" applyFill="1" applyBorder="1" applyAlignment="1">
      <alignment horizontal="center" vertical="center"/>
    </xf>
    <xf numFmtId="174" fontId="29" fillId="2" borderId="0" xfId="16" applyNumberFormat="1" applyFont="1" applyFill="1" applyBorder="1" applyAlignment="1">
      <alignment horizontal="right" vertical="center"/>
    </xf>
    <xf numFmtId="1" fontId="0" fillId="2" borderId="3" xfId="0" applyNumberFormat="1" applyFont="1" applyFill="1" applyBorder="1" applyAlignment="1">
      <alignment horizontal="left"/>
    </xf>
    <xf numFmtId="1" fontId="6" fillId="18" borderId="2" xfId="0" applyNumberFormat="1" applyFont="1" applyFill="1" applyBorder="1" applyAlignment="1">
      <alignment horizontal="center"/>
    </xf>
    <xf numFmtId="174" fontId="28" fillId="2" borderId="1" xfId="16" applyNumberFormat="1" applyFont="1" applyFill="1" applyBorder="1" applyAlignment="1">
      <alignment vertical="center"/>
    </xf>
    <xf numFmtId="175" fontId="31" fillId="2" borderId="0" xfId="17" applyNumberFormat="1" applyFont="1" applyFill="1" applyBorder="1" applyAlignment="1">
      <alignment horizontal="center" vertical="center"/>
    </xf>
    <xf numFmtId="174" fontId="29" fillId="18" borderId="2" xfId="16" applyNumberFormat="1" applyFont="1" applyFill="1" applyBorder="1" applyAlignment="1">
      <alignment vertical="center"/>
    </xf>
    <xf numFmtId="174" fontId="29" fillId="18" borderId="2" xfId="16" applyNumberFormat="1" applyFont="1" applyFill="1" applyBorder="1" applyAlignment="1">
      <alignment horizontal="center" vertical="center"/>
    </xf>
    <xf numFmtId="174" fontId="29" fillId="18" borderId="6" xfId="16" applyNumberFormat="1" applyFont="1" applyFill="1" applyBorder="1" applyAlignment="1">
      <alignment vertical="center"/>
    </xf>
    <xf numFmtId="176" fontId="35" fillId="18" borderId="6" xfId="16" applyNumberFormat="1" applyFont="1" applyFill="1" applyBorder="1" applyAlignment="1">
      <alignment vertical="center"/>
    </xf>
    <xf numFmtId="174" fontId="29" fillId="2" borderId="0" xfId="16" applyNumberFormat="1" applyFont="1" applyFill="1" applyBorder="1" applyAlignment="1">
      <alignment horizontal="left" vertical="center"/>
    </xf>
    <xf numFmtId="0" fontId="36" fillId="2" borderId="0" xfId="2" applyFont="1" applyFill="1" applyBorder="1" applyAlignment="1">
      <alignment horizontal="center" vertical="center"/>
    </xf>
    <xf numFmtId="176" fontId="31" fillId="2" borderId="24" xfId="16" applyNumberFormat="1" applyFont="1" applyFill="1" applyBorder="1" applyAlignment="1">
      <alignment vertical="center"/>
    </xf>
    <xf numFmtId="0" fontId="0" fillId="2" borderId="0" xfId="0" applyFill="1" applyBorder="1" applyAlignment="1">
      <alignment vertical="center"/>
    </xf>
    <xf numFmtId="174" fontId="28" fillId="2" borderId="2" xfId="16" applyNumberFormat="1" applyFont="1" applyFill="1" applyBorder="1" applyAlignment="1"/>
    <xf numFmtId="0" fontId="35" fillId="2" borderId="2" xfId="2" applyFont="1" applyFill="1" applyBorder="1" applyAlignment="1">
      <alignment horizontal="center" vertical="center"/>
    </xf>
    <xf numFmtId="174" fontId="29" fillId="2" borderId="2" xfId="16" applyNumberFormat="1" applyFont="1" applyFill="1" applyBorder="1" applyAlignment="1"/>
    <xf numFmtId="175" fontId="31" fillId="2" borderId="34" xfId="17" applyNumberFormat="1" applyFont="1" applyFill="1" applyBorder="1" applyAlignment="1">
      <alignment horizontal="center" vertical="center"/>
    </xf>
    <xf numFmtId="175" fontId="31" fillId="2" borderId="4" xfId="17" applyNumberFormat="1" applyFont="1" applyFill="1" applyBorder="1" applyAlignment="1">
      <alignment horizontal="center" vertical="center"/>
    </xf>
    <xf numFmtId="174" fontId="29" fillId="18" borderId="1" xfId="16" applyNumberFormat="1" applyFont="1" applyFill="1" applyBorder="1" applyAlignment="1">
      <alignment vertical="center"/>
    </xf>
    <xf numFmtId="174" fontId="29" fillId="18" borderId="6" xfId="16" applyNumberFormat="1" applyFont="1" applyFill="1" applyBorder="1" applyAlignment="1"/>
    <xf numFmtId="174" fontId="29" fillId="2" borderId="0" xfId="16" applyNumberFormat="1" applyFont="1" applyFill="1" applyBorder="1" applyAlignment="1">
      <alignment horizontal="center" vertical="center"/>
    </xf>
    <xf numFmtId="0" fontId="35" fillId="2" borderId="0" xfId="2" applyFont="1" applyFill="1" applyBorder="1" applyAlignment="1">
      <alignment horizontal="center" vertical="center"/>
    </xf>
    <xf numFmtId="174" fontId="29" fillId="18" borderId="13" xfId="16" applyNumberFormat="1" applyFont="1" applyFill="1" applyBorder="1" applyAlignment="1"/>
    <xf numFmtId="174" fontId="29" fillId="18" borderId="3" xfId="16" applyNumberFormat="1" applyFont="1" applyFill="1" applyBorder="1" applyAlignment="1">
      <alignment vertical="center"/>
    </xf>
    <xf numFmtId="3" fontId="3" fillId="2" borderId="2" xfId="2" applyNumberFormat="1" applyFont="1" applyFill="1" applyBorder="1" applyAlignment="1">
      <alignment horizontal="center" vertical="center"/>
    </xf>
    <xf numFmtId="164" fontId="35" fillId="2" borderId="2" xfId="17" applyFont="1" applyFill="1" applyBorder="1" applyAlignment="1">
      <alignment horizontal="center" vertical="center"/>
    </xf>
    <xf numFmtId="174" fontId="29" fillId="18" borderId="13" xfId="16" applyNumberFormat="1" applyFont="1" applyFill="1" applyBorder="1" applyAlignment="1">
      <alignment vertical="center"/>
    </xf>
    <xf numFmtId="3" fontId="3" fillId="2" borderId="2" xfId="2" applyNumberFormat="1" applyFont="1" applyFill="1" applyBorder="1" applyAlignment="1">
      <alignment horizontal="left" vertical="center"/>
    </xf>
    <xf numFmtId="0" fontId="6" fillId="0" borderId="2" xfId="0" applyFont="1" applyBorder="1" applyAlignment="1">
      <alignment horizontal="center" vertical="center"/>
    </xf>
    <xf numFmtId="0" fontId="6" fillId="18" borderId="6" xfId="0" applyFont="1" applyFill="1" applyBorder="1"/>
    <xf numFmtId="0" fontId="6" fillId="18" borderId="13" xfId="0" applyFont="1" applyFill="1" applyBorder="1"/>
    <xf numFmtId="0" fontId="0" fillId="0" borderId="3" xfId="0" applyBorder="1"/>
    <xf numFmtId="1" fontId="28" fillId="2" borderId="2" xfId="16" applyNumberFormat="1" applyFont="1" applyFill="1" applyBorder="1" applyAlignment="1">
      <alignment horizontal="center" vertical="center"/>
    </xf>
    <xf numFmtId="1" fontId="29" fillId="2" borderId="2" xfId="16" applyNumberFormat="1" applyFont="1" applyFill="1" applyBorder="1" applyAlignment="1">
      <alignment horizontal="center" vertical="center"/>
    </xf>
    <xf numFmtId="1" fontId="28" fillId="0" borderId="2" xfId="16" applyNumberFormat="1" applyFont="1" applyFill="1" applyBorder="1" applyAlignment="1">
      <alignment horizontal="center" vertical="center"/>
    </xf>
    <xf numFmtId="0" fontId="6" fillId="28" borderId="2" xfId="0" applyFont="1" applyFill="1" applyBorder="1" applyAlignment="1">
      <alignment horizontal="center" vertical="center"/>
    </xf>
    <xf numFmtId="0" fontId="6" fillId="28" borderId="2" xfId="0" applyFont="1" applyFill="1" applyBorder="1" applyAlignment="1">
      <alignment horizontal="center" vertical="center" wrapText="1"/>
    </xf>
    <xf numFmtId="0" fontId="6" fillId="18" borderId="5" xfId="0" applyFont="1" applyFill="1" applyBorder="1" applyAlignment="1">
      <alignment horizontal="center" vertical="center"/>
    </xf>
    <xf numFmtId="0" fontId="6" fillId="18" borderId="8" xfId="0" applyFont="1" applyFill="1" applyBorder="1" applyAlignment="1">
      <alignment horizontal="center" vertical="center"/>
    </xf>
    <xf numFmtId="0" fontId="6" fillId="18" borderId="6" xfId="0" applyFont="1" applyFill="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37" fillId="0" borderId="0" xfId="0" applyFont="1" applyAlignment="1">
      <alignment horizontal="center"/>
    </xf>
    <xf numFmtId="0" fontId="0" fillId="0" borderId="0" xfId="0" applyBorder="1" applyAlignment="1">
      <alignment horizontal="center"/>
    </xf>
    <xf numFmtId="0" fontId="35" fillId="18" borderId="1" xfId="2" applyFont="1" applyFill="1" applyBorder="1" applyAlignment="1">
      <alignment horizontal="center" vertical="center" wrapText="1"/>
    </xf>
    <xf numFmtId="0" fontId="35" fillId="18" borderId="7" xfId="2" applyFont="1" applyFill="1" applyBorder="1" applyAlignment="1">
      <alignment horizontal="center" vertical="center" wrapText="1"/>
    </xf>
    <xf numFmtId="0" fontId="35" fillId="18" borderId="3" xfId="2" applyFont="1" applyFill="1" applyBorder="1" applyAlignment="1">
      <alignment horizontal="center" vertical="center" wrapText="1"/>
    </xf>
    <xf numFmtId="175" fontId="35" fillId="0" borderId="0" xfId="17" applyNumberFormat="1" applyFont="1" applyFill="1" applyBorder="1" applyAlignment="1">
      <alignment horizontal="center" vertical="center"/>
    </xf>
    <xf numFmtId="174" fontId="29" fillId="2" borderId="5" xfId="16" applyNumberFormat="1" applyFont="1" applyFill="1" applyBorder="1" applyAlignment="1">
      <alignment horizontal="center" vertical="center"/>
    </xf>
    <xf numFmtId="174" fontId="29" fillId="2" borderId="8" xfId="16" applyNumberFormat="1" applyFont="1" applyFill="1" applyBorder="1" applyAlignment="1">
      <alignment horizontal="center" vertical="center"/>
    </xf>
    <xf numFmtId="174" fontId="29" fillId="2" borderId="6" xfId="16" applyNumberFormat="1" applyFont="1" applyFill="1" applyBorder="1" applyAlignment="1">
      <alignment horizontal="center" vertical="center"/>
    </xf>
    <xf numFmtId="0" fontId="13" fillId="18" borderId="2" xfId="0" applyFont="1" applyFill="1" applyBorder="1" applyAlignment="1">
      <alignment horizontal="center" vertical="center"/>
    </xf>
    <xf numFmtId="176" fontId="31" fillId="18" borderId="2" xfId="16" applyNumberFormat="1" applyFont="1" applyFill="1" applyBorder="1" applyAlignment="1">
      <alignment horizontal="center" vertical="center"/>
    </xf>
    <xf numFmtId="0" fontId="35" fillId="18" borderId="2" xfId="2" applyFont="1" applyFill="1" applyBorder="1" applyAlignment="1">
      <alignment horizontal="center" vertical="center"/>
    </xf>
    <xf numFmtId="0" fontId="35" fillId="18" borderId="2" xfId="2" applyFont="1" applyFill="1" applyBorder="1" applyAlignment="1">
      <alignment horizontal="center" vertical="center" wrapText="1"/>
    </xf>
    <xf numFmtId="173" fontId="27" fillId="11" borderId="0" xfId="16" applyNumberFormat="1" applyFont="1" applyFill="1" applyBorder="1" applyAlignment="1">
      <alignment horizontal="center" vertical="center"/>
    </xf>
    <xf numFmtId="1" fontId="28" fillId="2" borderId="0" xfId="16" applyNumberFormat="1" applyFont="1" applyFill="1" applyBorder="1" applyAlignment="1">
      <alignment horizontal="center" vertical="center"/>
    </xf>
    <xf numFmtId="1" fontId="28" fillId="2" borderId="24" xfId="16" applyNumberFormat="1" applyFont="1" applyFill="1" applyBorder="1" applyAlignment="1">
      <alignment horizontal="center" vertical="center"/>
    </xf>
    <xf numFmtId="176" fontId="28" fillId="2" borderId="27" xfId="16" applyNumberFormat="1" applyFont="1" applyFill="1" applyBorder="1" applyAlignment="1">
      <alignment horizontal="center" vertical="center"/>
    </xf>
    <xf numFmtId="176" fontId="28" fillId="2" borderId="28" xfId="16" applyNumberFormat="1" applyFont="1" applyFill="1" applyBorder="1" applyAlignment="1">
      <alignment horizontal="center" vertical="center"/>
    </xf>
    <xf numFmtId="175" fontId="31" fillId="0" borderId="0" xfId="17" applyNumberFormat="1" applyFont="1" applyFill="1" applyBorder="1" applyAlignment="1">
      <alignment horizontal="center" vertical="center"/>
    </xf>
    <xf numFmtId="175" fontId="31" fillId="0" borderId="0" xfId="17" applyNumberFormat="1" applyFont="1" applyFill="1" applyBorder="1" applyAlignment="1">
      <alignment horizontal="right" vertical="center"/>
    </xf>
    <xf numFmtId="174" fontId="29" fillId="0" borderId="5" xfId="16" applyNumberFormat="1" applyFont="1" applyFill="1" applyBorder="1" applyAlignment="1">
      <alignment horizontal="center" vertical="center"/>
    </xf>
    <xf numFmtId="174" fontId="29" fillId="0" borderId="6" xfId="16" applyNumberFormat="1" applyFont="1" applyFill="1" applyBorder="1" applyAlignment="1">
      <alignment horizontal="center" vertical="center"/>
    </xf>
    <xf numFmtId="0" fontId="29" fillId="0" borderId="5" xfId="2" applyFont="1" applyFill="1" applyBorder="1" applyAlignment="1">
      <alignment horizontal="center" vertical="center"/>
    </xf>
    <xf numFmtId="0" fontId="29" fillId="0" borderId="8" xfId="2" applyFont="1" applyFill="1" applyBorder="1" applyAlignment="1">
      <alignment horizontal="center" vertical="center"/>
    </xf>
    <xf numFmtId="0" fontId="29" fillId="0" borderId="6" xfId="2" applyFont="1" applyFill="1" applyBorder="1" applyAlignment="1">
      <alignment horizontal="center" vertical="center"/>
    </xf>
    <xf numFmtId="0" fontId="35" fillId="18" borderId="1" xfId="2" applyFont="1" applyFill="1" applyBorder="1" applyAlignment="1">
      <alignment horizontal="center" vertical="center"/>
    </xf>
    <xf numFmtId="0" fontId="35" fillId="18" borderId="7" xfId="2" applyFont="1" applyFill="1" applyBorder="1" applyAlignment="1">
      <alignment horizontal="center" vertical="center"/>
    </xf>
    <xf numFmtId="0" fontId="35" fillId="18" borderId="3" xfId="2" applyFont="1" applyFill="1" applyBorder="1" applyAlignment="1">
      <alignment horizontal="center" vertical="center"/>
    </xf>
    <xf numFmtId="175" fontId="31" fillId="2" borderId="0" xfId="17" applyNumberFormat="1" applyFont="1" applyFill="1" applyBorder="1" applyAlignment="1">
      <alignment horizontal="center" vertical="center"/>
    </xf>
    <xf numFmtId="3" fontId="3" fillId="2" borderId="2" xfId="2" applyNumberFormat="1" applyFont="1" applyFill="1" applyBorder="1" applyAlignment="1">
      <alignment horizontal="center" vertical="center"/>
    </xf>
    <xf numFmtId="175" fontId="31" fillId="2" borderId="0" xfId="17" applyNumberFormat="1" applyFont="1" applyFill="1" applyBorder="1" applyAlignment="1">
      <alignment horizontal="right" vertical="center"/>
    </xf>
    <xf numFmtId="0" fontId="29" fillId="2" borderId="5" xfId="2" applyFont="1" applyFill="1" applyBorder="1" applyAlignment="1">
      <alignment horizontal="center" vertical="center"/>
    </xf>
    <xf numFmtId="0" fontId="29" fillId="2" borderId="8" xfId="2" applyFont="1" applyFill="1" applyBorder="1" applyAlignment="1">
      <alignment horizontal="center" vertical="center"/>
    </xf>
    <xf numFmtId="0" fontId="29" fillId="2" borderId="6" xfId="2" applyFont="1" applyFill="1" applyBorder="1" applyAlignment="1">
      <alignment horizontal="center" vertical="center"/>
    </xf>
    <xf numFmtId="174" fontId="28" fillId="2" borderId="8" xfId="16" applyNumberFormat="1" applyFont="1" applyFill="1" applyBorder="1" applyAlignment="1">
      <alignment horizontal="center" vertical="center"/>
    </xf>
    <xf numFmtId="174" fontId="28" fillId="2" borderId="6" xfId="16" applyNumberFormat="1" applyFont="1" applyFill="1" applyBorder="1" applyAlignment="1">
      <alignment horizontal="center" vertical="center"/>
    </xf>
    <xf numFmtId="0" fontId="32" fillId="2" borderId="2" xfId="2" applyFont="1" applyFill="1" applyBorder="1" applyAlignment="1">
      <alignment horizontal="center" vertical="center"/>
    </xf>
    <xf numFmtId="174" fontId="35" fillId="2" borderId="5" xfId="16" applyNumberFormat="1" applyFont="1" applyFill="1" applyBorder="1" applyAlignment="1">
      <alignment horizontal="center" vertical="center"/>
    </xf>
    <xf numFmtId="0" fontId="29" fillId="2" borderId="2" xfId="2" applyFont="1" applyFill="1" applyBorder="1" applyAlignment="1">
      <alignment horizontal="center" vertical="center"/>
    </xf>
    <xf numFmtId="174" fontId="35" fillId="2" borderId="9" xfId="16" applyNumberFormat="1" applyFont="1" applyFill="1" applyBorder="1" applyAlignment="1">
      <alignment horizontal="center" vertical="center"/>
    </xf>
    <xf numFmtId="174" fontId="35" fillId="2" borderId="34" xfId="16" applyNumberFormat="1" applyFont="1" applyFill="1" applyBorder="1" applyAlignment="1">
      <alignment horizontal="center" vertical="center"/>
    </xf>
    <xf numFmtId="174" fontId="35" fillId="2" borderId="15" xfId="16" applyNumberFormat="1" applyFont="1" applyFill="1" applyBorder="1" applyAlignment="1">
      <alignment horizontal="center" vertical="center"/>
    </xf>
    <xf numFmtId="174" fontId="35" fillId="2" borderId="10" xfId="16" applyNumberFormat="1" applyFont="1" applyFill="1" applyBorder="1" applyAlignment="1">
      <alignment horizontal="center" vertical="center"/>
    </xf>
    <xf numFmtId="174" fontId="35" fillId="2" borderId="0" xfId="16" applyNumberFormat="1" applyFont="1" applyFill="1" applyBorder="1" applyAlignment="1">
      <alignment horizontal="center" vertical="center"/>
    </xf>
    <xf numFmtId="174" fontId="35" fillId="2" borderId="12" xfId="16" applyNumberFormat="1" applyFont="1" applyFill="1" applyBorder="1" applyAlignment="1">
      <alignment horizontal="center" vertical="center"/>
    </xf>
    <xf numFmtId="0" fontId="13" fillId="18" borderId="1" xfId="0" applyFont="1" applyFill="1" applyBorder="1" applyAlignment="1">
      <alignment horizontal="center" vertical="center"/>
    </xf>
    <xf numFmtId="0" fontId="13" fillId="18" borderId="7" xfId="0" applyFont="1" applyFill="1" applyBorder="1" applyAlignment="1">
      <alignment horizontal="center" vertical="center"/>
    </xf>
    <xf numFmtId="0" fontId="13" fillId="18" borderId="3" xfId="0" applyFont="1" applyFill="1" applyBorder="1" applyAlignment="1">
      <alignment horizontal="center" vertical="center"/>
    </xf>
    <xf numFmtId="0" fontId="29" fillId="2" borderId="11" xfId="2" applyFont="1" applyFill="1" applyBorder="1" applyAlignment="1">
      <alignment horizontal="center" vertical="center"/>
    </xf>
    <xf numFmtId="0" fontId="29" fillId="2" borderId="4" xfId="2" applyFont="1" applyFill="1" applyBorder="1" applyAlignment="1">
      <alignment horizontal="center" vertical="center"/>
    </xf>
    <xf numFmtId="175" fontId="31" fillId="2" borderId="34" xfId="17" applyNumberFormat="1" applyFont="1" applyFill="1" applyBorder="1" applyAlignment="1">
      <alignment horizontal="center" vertical="center"/>
    </xf>
    <xf numFmtId="175" fontId="31" fillId="2" borderId="9" xfId="17" applyNumberFormat="1" applyFont="1" applyFill="1" applyBorder="1" applyAlignment="1">
      <alignment horizontal="center" vertical="center"/>
    </xf>
    <xf numFmtId="175" fontId="31" fillId="2" borderId="15" xfId="17" applyNumberFormat="1" applyFont="1" applyFill="1" applyBorder="1" applyAlignment="1">
      <alignment horizontal="center" vertical="center"/>
    </xf>
    <xf numFmtId="175" fontId="31" fillId="2" borderId="10" xfId="17" applyNumberFormat="1" applyFont="1" applyFill="1" applyBorder="1" applyAlignment="1">
      <alignment horizontal="center" vertical="center"/>
    </xf>
    <xf numFmtId="175" fontId="31" fillId="2" borderId="12" xfId="17" applyNumberFormat="1" applyFont="1" applyFill="1" applyBorder="1" applyAlignment="1">
      <alignment horizontal="center" vertical="center"/>
    </xf>
    <xf numFmtId="0" fontId="32" fillId="2" borderId="5" xfId="2" applyFont="1" applyFill="1" applyBorder="1" applyAlignment="1">
      <alignment horizontal="center" vertical="center"/>
    </xf>
    <xf numFmtId="0" fontId="32" fillId="2" borderId="6" xfId="2" applyFont="1" applyFill="1" applyBorder="1" applyAlignment="1">
      <alignment horizontal="center" vertical="center"/>
    </xf>
    <xf numFmtId="175" fontId="31" fillId="2" borderId="11" xfId="17" applyNumberFormat="1" applyFont="1" applyFill="1" applyBorder="1" applyAlignment="1">
      <alignment horizontal="center" vertical="center"/>
    </xf>
    <xf numFmtId="175" fontId="31" fillId="2" borderId="4" xfId="17" applyNumberFormat="1" applyFont="1" applyFill="1" applyBorder="1" applyAlignment="1">
      <alignment horizontal="center" vertical="center"/>
    </xf>
    <xf numFmtId="175" fontId="31" fillId="2" borderId="8" xfId="17" applyNumberFormat="1" applyFont="1" applyFill="1" applyBorder="1" applyAlignment="1">
      <alignment horizontal="center" vertical="center"/>
    </xf>
    <xf numFmtId="175" fontId="31" fillId="2" borderId="6" xfId="17" applyNumberFormat="1" applyFont="1" applyFill="1" applyBorder="1" applyAlignment="1">
      <alignment horizontal="center" vertical="center"/>
    </xf>
    <xf numFmtId="174" fontId="29" fillId="2" borderId="0" xfId="16" applyNumberFormat="1" applyFont="1" applyFill="1" applyBorder="1" applyAlignment="1">
      <alignment horizontal="center" vertical="center"/>
    </xf>
    <xf numFmtId="176" fontId="31" fillId="2" borderId="34" xfId="16" applyNumberFormat="1" applyFont="1" applyFill="1" applyBorder="1" applyAlignment="1">
      <alignment horizontal="center" vertical="center"/>
    </xf>
    <xf numFmtId="176" fontId="31" fillId="2" borderId="0" xfId="16" applyNumberFormat="1" applyFont="1" applyFill="1" applyBorder="1" applyAlignment="1">
      <alignment horizontal="center" vertical="center"/>
    </xf>
    <xf numFmtId="0" fontId="29" fillId="2" borderId="0" xfId="2" applyFont="1" applyFill="1" applyBorder="1" applyAlignment="1">
      <alignment horizontal="center" vertical="center"/>
    </xf>
    <xf numFmtId="174" fontId="28" fillId="2" borderId="5" xfId="16" applyNumberFormat="1" applyFont="1" applyFill="1" applyBorder="1" applyAlignment="1">
      <alignment horizontal="center" vertical="center"/>
    </xf>
    <xf numFmtId="0" fontId="35" fillId="2" borderId="0" xfId="2" applyFont="1" applyFill="1" applyBorder="1" applyAlignment="1">
      <alignment horizontal="center" vertical="center"/>
    </xf>
    <xf numFmtId="0" fontId="3" fillId="2" borderId="2" xfId="2" applyFont="1" applyFill="1" applyBorder="1" applyAlignment="1">
      <alignment horizontal="center" vertical="center"/>
    </xf>
    <xf numFmtId="0" fontId="32" fillId="2" borderId="9" xfId="2" applyFont="1" applyFill="1" applyBorder="1" applyAlignment="1">
      <alignment horizontal="center" vertical="center"/>
    </xf>
    <xf numFmtId="0" fontId="32" fillId="2" borderId="34" xfId="2" applyFont="1" applyFill="1" applyBorder="1" applyAlignment="1">
      <alignment horizontal="center" vertical="center"/>
    </xf>
    <xf numFmtId="0" fontId="32" fillId="2" borderId="15" xfId="2" applyFont="1" applyFill="1" applyBorder="1" applyAlignment="1">
      <alignment horizontal="center" vertical="center"/>
    </xf>
    <xf numFmtId="0" fontId="32" fillId="2" borderId="10" xfId="2" applyFont="1" applyFill="1" applyBorder="1" applyAlignment="1">
      <alignment horizontal="center" vertical="center"/>
    </xf>
    <xf numFmtId="0" fontId="32" fillId="2" borderId="0" xfId="2" applyFont="1" applyFill="1" applyBorder="1" applyAlignment="1">
      <alignment horizontal="center" vertical="center"/>
    </xf>
    <xf numFmtId="0" fontId="32" fillId="2" borderId="12" xfId="2" applyFont="1" applyFill="1" applyBorder="1" applyAlignment="1">
      <alignment horizontal="center" vertical="center"/>
    </xf>
    <xf numFmtId="0" fontId="29" fillId="2" borderId="9" xfId="2" applyFont="1" applyFill="1" applyBorder="1" applyAlignment="1">
      <alignment horizontal="center" vertical="center"/>
    </xf>
    <xf numFmtId="0" fontId="29" fillId="2" borderId="34" xfId="2" applyFont="1" applyFill="1" applyBorder="1" applyAlignment="1">
      <alignment horizontal="center" vertical="center"/>
    </xf>
    <xf numFmtId="0" fontId="29" fillId="2" borderId="10" xfId="2" applyFont="1" applyFill="1" applyBorder="1" applyAlignment="1">
      <alignment horizontal="center" vertical="center"/>
    </xf>
    <xf numFmtId="175" fontId="31" fillId="14" borderId="19" xfId="17" applyNumberFormat="1" applyFont="1" applyFill="1" applyBorder="1" applyAlignment="1">
      <alignment horizontal="center" vertical="center"/>
    </xf>
    <xf numFmtId="175" fontId="31" fillId="14" borderId="27" xfId="17" applyNumberFormat="1" applyFont="1" applyFill="1" applyBorder="1" applyAlignment="1">
      <alignment horizontal="center" vertical="center"/>
    </xf>
    <xf numFmtId="175" fontId="31" fillId="14" borderId="28" xfId="17" applyNumberFormat="1" applyFont="1" applyFill="1" applyBorder="1" applyAlignment="1">
      <alignment horizontal="center" vertical="center"/>
    </xf>
    <xf numFmtId="175" fontId="31" fillId="14" borderId="31" xfId="17" applyNumberFormat="1" applyFont="1" applyFill="1" applyBorder="1" applyAlignment="1">
      <alignment horizontal="center" vertical="center"/>
    </xf>
    <xf numFmtId="175" fontId="31" fillId="14" borderId="30" xfId="17" applyNumberFormat="1" applyFont="1" applyFill="1" applyBorder="1" applyAlignment="1">
      <alignment horizontal="center" vertical="center"/>
    </xf>
    <xf numFmtId="175" fontId="31" fillId="14" borderId="29" xfId="17" applyNumberFormat="1" applyFont="1" applyFill="1" applyBorder="1" applyAlignment="1">
      <alignment horizontal="center" vertical="center"/>
    </xf>
    <xf numFmtId="175" fontId="28" fillId="2" borderId="26" xfId="17" applyNumberFormat="1" applyFont="1" applyFill="1" applyBorder="1" applyAlignment="1">
      <alignment horizontal="center" vertical="center"/>
    </xf>
    <xf numFmtId="175" fontId="28" fillId="2" borderId="27" xfId="17" applyNumberFormat="1" applyFont="1" applyFill="1" applyBorder="1" applyAlignment="1">
      <alignment horizontal="center" vertical="center"/>
    </xf>
    <xf numFmtId="175" fontId="28" fillId="2" borderId="28" xfId="17" applyNumberFormat="1" applyFont="1" applyFill="1" applyBorder="1" applyAlignment="1">
      <alignment horizontal="center" vertical="center"/>
    </xf>
    <xf numFmtId="3" fontId="28" fillId="2" borderId="23" xfId="16" applyNumberFormat="1" applyFont="1" applyFill="1" applyBorder="1" applyAlignment="1">
      <alignment horizontal="center" vertical="center"/>
    </xf>
    <xf numFmtId="3" fontId="28" fillId="2" borderId="0" xfId="16" applyNumberFormat="1" applyFont="1" applyFill="1" applyBorder="1" applyAlignment="1">
      <alignment horizontal="center" vertical="center"/>
    </xf>
    <xf numFmtId="3" fontId="28" fillId="2" borderId="24" xfId="16" applyNumberFormat="1" applyFont="1" applyFill="1" applyBorder="1" applyAlignment="1">
      <alignment horizontal="center" vertical="center"/>
    </xf>
    <xf numFmtId="1" fontId="28" fillId="2" borderId="23" xfId="16" applyNumberFormat="1" applyFont="1" applyFill="1" applyBorder="1" applyAlignment="1">
      <alignment horizontal="center" vertical="center"/>
    </xf>
    <xf numFmtId="174" fontId="28" fillId="2" borderId="23" xfId="16" applyNumberFormat="1" applyFont="1" applyFill="1" applyBorder="1" applyAlignment="1">
      <alignment horizontal="center" vertical="center"/>
    </xf>
    <xf numFmtId="174" fontId="28" fillId="2" borderId="0" xfId="16" applyNumberFormat="1" applyFont="1" applyFill="1" applyBorder="1" applyAlignment="1">
      <alignment horizontal="center" vertical="center"/>
    </xf>
    <xf numFmtId="174" fontId="28" fillId="2" borderId="24" xfId="16" applyNumberFormat="1" applyFont="1" applyFill="1" applyBorder="1" applyAlignment="1">
      <alignment horizontal="center" vertical="center"/>
    </xf>
    <xf numFmtId="1" fontId="28" fillId="2" borderId="20" xfId="16" applyNumberFormat="1" applyFont="1" applyFill="1" applyBorder="1" applyAlignment="1">
      <alignment horizontal="center" vertical="center"/>
    </xf>
    <xf numFmtId="1" fontId="28" fillId="2" borderId="21" xfId="16" applyNumberFormat="1" applyFont="1" applyFill="1" applyBorder="1" applyAlignment="1">
      <alignment horizontal="center" vertical="center"/>
    </xf>
    <xf numFmtId="1" fontId="28" fillId="2" borderId="22" xfId="16" applyNumberFormat="1" applyFont="1" applyFill="1" applyBorder="1" applyAlignment="1">
      <alignment horizontal="center" vertical="center"/>
    </xf>
    <xf numFmtId="174" fontId="33" fillId="2" borderId="20" xfId="16" applyNumberFormat="1" applyFont="1" applyFill="1" applyBorder="1" applyAlignment="1">
      <alignment horizontal="center" vertical="center"/>
    </xf>
    <xf numFmtId="174" fontId="33" fillId="2" borderId="21" xfId="16" applyNumberFormat="1" applyFont="1" applyFill="1" applyBorder="1" applyAlignment="1">
      <alignment horizontal="center" vertical="center"/>
    </xf>
    <xf numFmtId="174" fontId="33" fillId="2" borderId="22" xfId="16" applyNumberFormat="1" applyFont="1" applyFill="1" applyBorder="1" applyAlignment="1">
      <alignment horizontal="center" vertical="center"/>
    </xf>
    <xf numFmtId="174" fontId="32" fillId="2" borderId="20" xfId="16" applyNumberFormat="1" applyFont="1" applyFill="1" applyBorder="1" applyAlignment="1">
      <alignment horizontal="center" vertical="center"/>
    </xf>
    <xf numFmtId="174" fontId="32" fillId="2" borderId="21" xfId="16" applyNumberFormat="1" applyFont="1" applyFill="1" applyBorder="1" applyAlignment="1">
      <alignment horizontal="center" vertical="center"/>
    </xf>
    <xf numFmtId="174" fontId="32" fillId="2" borderId="22" xfId="16" applyNumberFormat="1" applyFont="1" applyFill="1" applyBorder="1" applyAlignment="1">
      <alignment horizontal="center" vertical="center"/>
    </xf>
    <xf numFmtId="176" fontId="28" fillId="2" borderId="26" xfId="16" applyNumberFormat="1" applyFont="1" applyFill="1" applyBorder="1" applyAlignment="1">
      <alignment horizontal="center" vertical="center"/>
    </xf>
    <xf numFmtId="176" fontId="28" fillId="2" borderId="23" xfId="16" applyNumberFormat="1" applyFont="1" applyFill="1" applyBorder="1" applyAlignment="1">
      <alignment horizontal="center" vertical="center"/>
    </xf>
    <xf numFmtId="176" fontId="28" fillId="2" borderId="0" xfId="16" applyNumberFormat="1" applyFont="1" applyFill="1" applyBorder="1" applyAlignment="1">
      <alignment horizontal="center" vertical="center"/>
    </xf>
    <xf numFmtId="176" fontId="28" fillId="2" borderId="24" xfId="16" applyNumberFormat="1" applyFont="1" applyFill="1" applyBorder="1" applyAlignment="1">
      <alignment horizontal="center" vertical="center"/>
    </xf>
    <xf numFmtId="1" fontId="28" fillId="2" borderId="26" xfId="16" applyNumberFormat="1" applyFont="1" applyFill="1" applyBorder="1" applyAlignment="1">
      <alignment horizontal="center" vertical="center"/>
    </xf>
    <xf numFmtId="1" fontId="28" fillId="2" borderId="27" xfId="16" applyNumberFormat="1" applyFont="1" applyFill="1" applyBorder="1" applyAlignment="1">
      <alignment horizontal="center" vertical="center"/>
    </xf>
    <xf numFmtId="1" fontId="28" fillId="2" borderId="28" xfId="16" applyNumberFormat="1" applyFont="1" applyFill="1" applyBorder="1" applyAlignment="1">
      <alignment horizontal="center" vertical="center"/>
    </xf>
    <xf numFmtId="174" fontId="32" fillId="2" borderId="23" xfId="16" applyNumberFormat="1" applyFont="1" applyFill="1" applyBorder="1" applyAlignment="1">
      <alignment horizontal="center" vertical="center"/>
    </xf>
    <xf numFmtId="174" fontId="32" fillId="2" borderId="0" xfId="16" applyNumberFormat="1" applyFont="1" applyFill="1" applyBorder="1" applyAlignment="1">
      <alignment horizontal="center" vertical="center"/>
    </xf>
    <xf numFmtId="174" fontId="32" fillId="2" borderId="24" xfId="16" applyNumberFormat="1" applyFont="1" applyFill="1" applyBorder="1" applyAlignment="1">
      <alignment horizontal="center" vertical="center"/>
    </xf>
    <xf numFmtId="1" fontId="32" fillId="2" borderId="21" xfId="16" applyNumberFormat="1" applyFont="1" applyFill="1" applyBorder="1" applyAlignment="1">
      <alignment horizontal="center" vertical="center"/>
    </xf>
    <xf numFmtId="1" fontId="32" fillId="2" borderId="22" xfId="16" applyNumberFormat="1" applyFont="1" applyFill="1" applyBorder="1" applyAlignment="1">
      <alignment horizontal="center" vertical="center"/>
    </xf>
    <xf numFmtId="1" fontId="32" fillId="2" borderId="20" xfId="16" applyNumberFormat="1" applyFont="1" applyFill="1" applyBorder="1" applyAlignment="1">
      <alignment horizontal="center" vertical="center"/>
    </xf>
    <xf numFmtId="174" fontId="28" fillId="2" borderId="26" xfId="16" applyNumberFormat="1" applyFont="1" applyFill="1" applyBorder="1" applyAlignment="1">
      <alignment horizontal="center" vertical="center"/>
    </xf>
    <xf numFmtId="174" fontId="28" fillId="2" borderId="27" xfId="16" applyNumberFormat="1" applyFont="1" applyFill="1" applyBorder="1" applyAlignment="1">
      <alignment horizontal="center" vertical="center"/>
    </xf>
    <xf numFmtId="174" fontId="28" fillId="2" borderId="28" xfId="16" applyNumberFormat="1" applyFont="1" applyFill="1" applyBorder="1" applyAlignment="1">
      <alignment horizontal="center" vertical="center"/>
    </xf>
    <xf numFmtId="0" fontId="31" fillId="14" borderId="19" xfId="2" applyFont="1" applyFill="1" applyBorder="1" applyAlignment="1">
      <alignment horizontal="center" vertical="center"/>
    </xf>
    <xf numFmtId="0" fontId="31" fillId="14" borderId="19" xfId="2" applyFont="1" applyFill="1" applyBorder="1" applyAlignment="1">
      <alignment horizontal="center" vertical="center" wrapText="1"/>
    </xf>
    <xf numFmtId="174" fontId="28" fillId="2" borderId="23" xfId="16" applyNumberFormat="1" applyFont="1" applyFill="1" applyBorder="1" applyAlignment="1">
      <alignment vertical="center"/>
    </xf>
    <xf numFmtId="174" fontId="28" fillId="2" borderId="0" xfId="16" applyNumberFormat="1" applyFont="1" applyFill="1" applyBorder="1" applyAlignment="1">
      <alignment vertical="center"/>
    </xf>
    <xf numFmtId="174" fontId="28" fillId="2" borderId="24" xfId="16" applyNumberFormat="1" applyFont="1" applyFill="1" applyBorder="1" applyAlignment="1">
      <alignment vertical="center"/>
    </xf>
    <xf numFmtId="0" fontId="0" fillId="2" borderId="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3" xfId="0" applyFont="1" applyFill="1" applyBorder="1" applyAlignment="1">
      <alignment horizontal="center" vertical="center"/>
    </xf>
    <xf numFmtId="0" fontId="5" fillId="8" borderId="2" xfId="0" applyFont="1" applyFill="1" applyBorder="1" applyAlignment="1">
      <alignment horizontal="center" vertical="center" wrapText="1"/>
    </xf>
    <xf numFmtId="0" fontId="2" fillId="13" borderId="2" xfId="0" applyFont="1" applyFill="1" applyBorder="1" applyAlignment="1">
      <alignment horizontal="center" vertical="center"/>
    </xf>
    <xf numFmtId="0" fontId="10" fillId="4" borderId="0" xfId="0" applyFont="1" applyFill="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7" borderId="2"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4" xfId="0" applyFont="1" applyFill="1" applyBorder="1" applyAlignment="1">
      <alignment horizontal="center" vertical="center"/>
    </xf>
    <xf numFmtId="0" fontId="12" fillId="0" borderId="0" xfId="12" applyFont="1" applyAlignment="1">
      <alignment horizontal="left"/>
    </xf>
    <xf numFmtId="0" fontId="2" fillId="12" borderId="0" xfId="12" applyFont="1" applyFill="1" applyAlignment="1">
      <alignment horizontal="center" vertical="center"/>
    </xf>
    <xf numFmtId="0" fontId="2" fillId="13" borderId="2" xfId="12" applyFont="1" applyFill="1" applyBorder="1" applyAlignment="1">
      <alignment horizontal="center" vertical="center"/>
    </xf>
    <xf numFmtId="0" fontId="1" fillId="0" borderId="1" xfId="12" applyFont="1" applyFill="1" applyBorder="1" applyAlignment="1">
      <alignment horizontal="center" vertical="center"/>
    </xf>
    <xf numFmtId="0" fontId="1" fillId="0" borderId="3" xfId="12" applyFont="1" applyFill="1" applyBorder="1" applyAlignment="1">
      <alignment horizontal="center" vertical="center"/>
    </xf>
    <xf numFmtId="0" fontId="2" fillId="13" borderId="2" xfId="12" applyFont="1" applyFill="1" applyBorder="1" applyAlignment="1">
      <alignment horizontal="center" vertical="center" wrapText="1"/>
    </xf>
    <xf numFmtId="0" fontId="2" fillId="13" borderId="2" xfId="12" applyFont="1" applyFill="1" applyBorder="1" applyAlignment="1">
      <alignment horizontal="center"/>
    </xf>
    <xf numFmtId="170" fontId="2" fillId="13" borderId="2" xfId="12" applyNumberFormat="1" applyFont="1" applyFill="1" applyBorder="1" applyAlignment="1">
      <alignment horizontal="center" vertical="center" wrapText="1"/>
    </xf>
    <xf numFmtId="0" fontId="4" fillId="0" borderId="2" xfId="12" applyFont="1" applyBorder="1" applyAlignment="1">
      <alignment horizontal="center" vertical="center"/>
    </xf>
    <xf numFmtId="0" fontId="4" fillId="0" borderId="1" xfId="12" applyFont="1" applyBorder="1" applyAlignment="1">
      <alignment horizontal="center" vertical="center"/>
    </xf>
    <xf numFmtId="0" fontId="4" fillId="0" borderId="3" xfId="12" applyFont="1" applyBorder="1" applyAlignment="1">
      <alignment horizontal="center" vertical="center"/>
    </xf>
    <xf numFmtId="0" fontId="0" fillId="0" borderId="0" xfId="0" applyFill="1" applyAlignment="1">
      <alignment horizontal="center"/>
    </xf>
    <xf numFmtId="0" fontId="22" fillId="13" borderId="4" xfId="0" applyFont="1" applyFill="1" applyBorder="1" applyAlignment="1">
      <alignment horizontal="center"/>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166" fontId="0" fillId="0" borderId="7" xfId="14" applyFont="1" applyBorder="1" applyAlignment="1">
      <alignment horizontal="center" vertical="center"/>
    </xf>
    <xf numFmtId="166" fontId="0" fillId="0" borderId="3" xfId="14" applyFont="1" applyBorder="1" applyAlignment="1">
      <alignment horizontal="center" vertical="center"/>
    </xf>
    <xf numFmtId="166" fontId="0" fillId="0" borderId="1" xfId="14" applyFont="1" applyBorder="1" applyAlignment="1">
      <alignment horizontal="center" vertical="center"/>
    </xf>
    <xf numFmtId="9" fontId="0" fillId="0" borderId="1" xfId="1" applyFont="1" applyBorder="1" applyAlignment="1">
      <alignment horizontal="center" vertical="center"/>
    </xf>
    <xf numFmtId="9" fontId="0" fillId="0" borderId="7" xfId="1" applyFont="1" applyBorder="1" applyAlignment="1">
      <alignment horizontal="center" vertical="center"/>
    </xf>
    <xf numFmtId="9" fontId="0" fillId="0" borderId="3" xfId="1" applyFont="1" applyBorder="1" applyAlignment="1">
      <alignment horizontal="center" vertical="center"/>
    </xf>
    <xf numFmtId="166" fontId="0" fillId="0" borderId="2" xfId="14" applyFont="1" applyBorder="1" applyAlignment="1">
      <alignment horizontal="center" vertical="center"/>
    </xf>
    <xf numFmtId="0" fontId="21" fillId="12" borderId="16" xfId="0" applyFont="1" applyFill="1" applyBorder="1" applyAlignment="1">
      <alignment horizontal="center" vertical="center"/>
    </xf>
    <xf numFmtId="0" fontId="21" fillId="12" borderId="17" xfId="0" applyFont="1" applyFill="1" applyBorder="1" applyAlignment="1">
      <alignment horizontal="center" vertical="center"/>
    </xf>
    <xf numFmtId="0" fontId="21" fillId="12" borderId="18" xfId="0" applyFont="1" applyFill="1" applyBorder="1" applyAlignment="1">
      <alignment horizontal="center" vertical="center"/>
    </xf>
    <xf numFmtId="0" fontId="21" fillId="12" borderId="13" xfId="0" applyFont="1" applyFill="1" applyBorder="1" applyAlignment="1">
      <alignment horizontal="center" vertical="center"/>
    </xf>
  </cellXfs>
  <cellStyles count="18">
    <cellStyle name="Cancel" xfId="12" xr:uid="{00000000-0005-0000-0000-000000000000}"/>
    <cellStyle name="Diseño" xfId="2" xr:uid="{00000000-0005-0000-0000-000001000000}"/>
    <cellStyle name="Millares" xfId="16" builtinId="3"/>
    <cellStyle name="Millares 2 2 2" xfId="3" xr:uid="{00000000-0005-0000-0000-000004000000}"/>
    <cellStyle name="Moneda" xfId="17" builtinId="4"/>
    <cellStyle name="Moneda [0]" xfId="14" builtinId="7"/>
    <cellStyle name="Moneda 2" xfId="4" xr:uid="{00000000-0005-0000-0000-000007000000}"/>
    <cellStyle name="Moneda 2 2" xfId="11" xr:uid="{00000000-0005-0000-0000-000008000000}"/>
    <cellStyle name="Moneda 2 2 2 6" xfId="6" xr:uid="{00000000-0005-0000-0000-000009000000}"/>
    <cellStyle name="Moneda 3" xfId="7" xr:uid="{00000000-0005-0000-0000-00000A000000}"/>
    <cellStyle name="Normal" xfId="0" builtinId="0"/>
    <cellStyle name="Normal 2" xfId="13" xr:uid="{00000000-0005-0000-0000-00000C000000}"/>
    <cellStyle name="Normal 2 2" xfId="10" xr:uid="{00000000-0005-0000-0000-00000D000000}"/>
    <cellStyle name="Normal 3" xfId="8" xr:uid="{00000000-0005-0000-0000-00000E000000}"/>
    <cellStyle name="Normal 4" xfId="9" xr:uid="{00000000-0005-0000-0000-00000F000000}"/>
    <cellStyle name="Normal_BAVARIA - NEGOCIACION F09 RADIO REGIONAL FINAL" xfId="15" xr:uid="{00000000-0005-0000-0000-000010000000}"/>
    <cellStyle name="Porcentaje" xfId="1" builtinId="5"/>
    <cellStyle name="Porcentaje 12" xfId="5" xr:uid="{00000000-0005-0000-0000-000012000000}"/>
  </cellStyles>
  <dxfs count="0"/>
  <tableStyles count="0" defaultTableStyle="TableStyleMedium2" defaultPivotStyle="PivotStyleMedium9"/>
  <colors>
    <mruColors>
      <color rgb="FFFFFFFF"/>
      <color rgb="FF8000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0</xdr:rowOff>
    </xdr:from>
    <xdr:to>
      <xdr:col>1</xdr:col>
      <xdr:colOff>762001</xdr:colOff>
      <xdr:row>3</xdr:row>
      <xdr:rowOff>7742</xdr:rowOff>
    </xdr:to>
    <xdr:pic>
      <xdr:nvPicPr>
        <xdr:cNvPr id="2" name="Imagen 1" descr="Resultado de imagen para canal 13">
          <a:extLst>
            <a:ext uri="{FF2B5EF4-FFF2-40B4-BE49-F238E27FC236}">
              <a16:creationId xmlns:a16="http://schemas.microsoft.com/office/drawing/2014/main" id="{F8B63D2B-4EF8-411E-8CC8-A2473FC8AC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90500"/>
          <a:ext cx="1524000" cy="493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91168</xdr:rowOff>
    </xdr:from>
    <xdr:to>
      <xdr:col>2</xdr:col>
      <xdr:colOff>567966</xdr:colOff>
      <xdr:row>2</xdr:row>
      <xdr:rowOff>394606</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1168"/>
          <a:ext cx="2683877" cy="1228724"/>
        </a:xfrm>
        <a:prstGeom prst="rect">
          <a:avLst/>
        </a:prstGeom>
      </xdr:spPr>
    </xdr:pic>
    <xdr:clientData/>
  </xdr:twoCellAnchor>
  <xdr:oneCellAnchor>
    <xdr:from>
      <xdr:col>0</xdr:col>
      <xdr:colOff>1</xdr:colOff>
      <xdr:row>7</xdr:row>
      <xdr:rowOff>11906</xdr:rowOff>
    </xdr:from>
    <xdr:ext cx="13073062" cy="178594"/>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583" t="40005" r="13895" b="57597"/>
        <a:stretch/>
      </xdr:blipFill>
      <xdr:spPr bwMode="auto">
        <a:xfrm>
          <a:off x="1" y="2202656"/>
          <a:ext cx="13073062" cy="178594"/>
        </a:xfrm>
        <a:prstGeom prst="rect">
          <a:avLst/>
        </a:prstGeom>
        <a:ln>
          <a:noFill/>
        </a:ln>
        <a:extLst>
          <a:ext uri="{53640926-AAD7-44D8-BBD7-CCE9431645EC}">
            <a14:shadowObscured xmlns:a14="http://schemas.microsoft.com/office/drawing/2010/main"/>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984341</xdr:colOff>
      <xdr:row>2</xdr:row>
      <xdr:rowOff>428623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17904" cy="1309686"/>
        </a:xfrm>
        <a:prstGeom prst="rect">
          <a:avLst/>
        </a:prstGeom>
      </xdr:spPr>
    </xdr:pic>
    <xdr:clientData/>
  </xdr:twoCellAnchor>
  <xdr:oneCellAnchor>
    <xdr:from>
      <xdr:col>0</xdr:col>
      <xdr:colOff>0</xdr:colOff>
      <xdr:row>6</xdr:row>
      <xdr:rowOff>15875</xdr:rowOff>
    </xdr:from>
    <xdr:ext cx="21463000" cy="317500"/>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583" t="40005" r="13895" b="57597"/>
        <a:stretch/>
      </xdr:blipFill>
      <xdr:spPr bwMode="auto">
        <a:xfrm>
          <a:off x="0" y="2159000"/>
          <a:ext cx="21463000" cy="317500"/>
        </a:xfrm>
        <a:prstGeom prst="rect">
          <a:avLst/>
        </a:prstGeom>
        <a:ln>
          <a:noFill/>
        </a:ln>
        <a:extLst>
          <a:ext uri="{53640926-AAD7-44D8-BBD7-CCE9431645EC}">
            <a14:shadowObscured xmlns:a14="http://schemas.microsoft.com/office/drawing/2010/main"/>
          </a:ext>
        </a:extLst>
      </xdr:spPr>
    </xdr:pic>
    <xdr:clientData/>
  </xdr:oneCellAnchor>
  <xdr:twoCellAnchor editAs="oneCell">
    <xdr:from>
      <xdr:col>0</xdr:col>
      <xdr:colOff>0</xdr:colOff>
      <xdr:row>0</xdr:row>
      <xdr:rowOff>0</xdr:rowOff>
    </xdr:from>
    <xdr:to>
      <xdr:col>1</xdr:col>
      <xdr:colOff>984341</xdr:colOff>
      <xdr:row>2</xdr:row>
      <xdr:rowOff>428623</xdr:rowOff>
    </xdr:to>
    <xdr:pic>
      <xdr:nvPicPr>
        <xdr:cNvPr id="4" name="Imagen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22666" cy="1304923"/>
        </a:xfrm>
        <a:prstGeom prst="rect">
          <a:avLst/>
        </a:prstGeom>
      </xdr:spPr>
    </xdr:pic>
    <xdr:clientData/>
  </xdr:twoCellAnchor>
  <xdr:oneCellAnchor>
    <xdr:from>
      <xdr:col>0</xdr:col>
      <xdr:colOff>0</xdr:colOff>
      <xdr:row>6</xdr:row>
      <xdr:rowOff>15875</xdr:rowOff>
    </xdr:from>
    <xdr:ext cx="21463000" cy="317500"/>
    <xdr:pic>
      <xdr:nvPicPr>
        <xdr:cNvPr id="5" name="Imagen 2">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583" t="40005" r="13895" b="57597"/>
        <a:stretch/>
      </xdr:blipFill>
      <xdr:spPr bwMode="auto">
        <a:xfrm>
          <a:off x="0" y="2130425"/>
          <a:ext cx="21463000" cy="317500"/>
        </a:xfrm>
        <a:prstGeom prst="rect">
          <a:avLst/>
        </a:prstGeom>
        <a:ln>
          <a:noFill/>
        </a:ln>
        <a:extLst>
          <a:ext uri="{53640926-AAD7-44D8-BBD7-CCE9431645EC}">
            <a14:shadowObscured xmlns:a14="http://schemas.microsoft.com/office/drawing/2010/main"/>
          </a:ext>
        </a:extLst>
      </xdr:spPr>
    </xdr:pic>
    <xdr:clientData/>
  </xdr:oneCellAnchor>
  <xdr:twoCellAnchor editAs="oneCell">
    <xdr:from>
      <xdr:col>0</xdr:col>
      <xdr:colOff>0</xdr:colOff>
      <xdr:row>0</xdr:row>
      <xdr:rowOff>0</xdr:rowOff>
    </xdr:from>
    <xdr:to>
      <xdr:col>1</xdr:col>
      <xdr:colOff>984341</xdr:colOff>
      <xdr:row>2</xdr:row>
      <xdr:rowOff>428623</xdr:rowOff>
    </xdr:to>
    <xdr:pic>
      <xdr:nvPicPr>
        <xdr:cNvPr id="6" name="Imagen 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22666" cy="1304923"/>
        </a:xfrm>
        <a:prstGeom prst="rect">
          <a:avLst/>
        </a:prstGeom>
      </xdr:spPr>
    </xdr:pic>
    <xdr:clientData/>
  </xdr:twoCellAnchor>
  <xdr:oneCellAnchor>
    <xdr:from>
      <xdr:col>0</xdr:col>
      <xdr:colOff>0</xdr:colOff>
      <xdr:row>6</xdr:row>
      <xdr:rowOff>15875</xdr:rowOff>
    </xdr:from>
    <xdr:ext cx="21463000" cy="317500"/>
    <xdr:pic>
      <xdr:nvPicPr>
        <xdr:cNvPr id="7" name="Imagen 2">
          <a:extLst>
            <a:ext uri="{FF2B5EF4-FFF2-40B4-BE49-F238E27FC236}">
              <a16:creationId xmlns:a16="http://schemas.microsoft.com/office/drawing/2014/main" id="{00000000-0008-0000-0200-000007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583" t="40005" r="13895" b="57597"/>
        <a:stretch/>
      </xdr:blipFill>
      <xdr:spPr bwMode="auto">
        <a:xfrm>
          <a:off x="0" y="2130425"/>
          <a:ext cx="21463000" cy="317500"/>
        </a:xfrm>
        <a:prstGeom prst="rect">
          <a:avLst/>
        </a:prstGeom>
        <a:ln>
          <a:noFill/>
        </a:ln>
        <a:extLst>
          <a:ext uri="{53640926-AAD7-44D8-BBD7-CCE9431645EC}">
            <a14:shadowObscured xmlns:a14="http://schemas.microsoft.com/office/drawing/2010/main"/>
          </a:ext>
        </a:extLst>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11</xdr:col>
      <xdr:colOff>571500</xdr:colOff>
      <xdr:row>7</xdr:row>
      <xdr:rowOff>171450</xdr:rowOff>
    </xdr:to>
    <xdr:sp macro="" textlink="">
      <xdr:nvSpPr>
        <xdr:cNvPr id="2" name="AutoShape 1" descr="image008">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11753850" y="0"/>
          <a:ext cx="5715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xdr:row>
      <xdr:rowOff>0</xdr:rowOff>
    </xdr:from>
    <xdr:to>
      <xdr:col>11</xdr:col>
      <xdr:colOff>847725</xdr:colOff>
      <xdr:row>7</xdr:row>
      <xdr:rowOff>0</xdr:rowOff>
    </xdr:to>
    <xdr:sp macro="" textlink="">
      <xdr:nvSpPr>
        <xdr:cNvPr id="3" name="AutoShape 2" descr="image010">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11753850" y="0"/>
          <a:ext cx="847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xdr:row>
      <xdr:rowOff>0</xdr:rowOff>
    </xdr:from>
    <xdr:to>
      <xdr:col>12</xdr:col>
      <xdr:colOff>571500</xdr:colOff>
      <xdr:row>7</xdr:row>
      <xdr:rowOff>171450</xdr:rowOff>
    </xdr:to>
    <xdr:sp macro="" textlink="">
      <xdr:nvSpPr>
        <xdr:cNvPr id="10" name="AutoShape 1" descr="image008">
          <a:extLst>
            <a:ext uri="{FF2B5EF4-FFF2-40B4-BE49-F238E27FC236}">
              <a16:creationId xmlns:a16="http://schemas.microsoft.com/office/drawing/2014/main" id="{00000000-0008-0000-0300-00000A000000}"/>
            </a:ext>
          </a:extLst>
        </xdr:cNvPr>
        <xdr:cNvSpPr>
          <a:spLocks noChangeAspect="1" noChangeArrowheads="1"/>
        </xdr:cNvSpPr>
      </xdr:nvSpPr>
      <xdr:spPr bwMode="auto">
        <a:xfrm>
          <a:off x="12753975" y="0"/>
          <a:ext cx="5715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xdr:row>
      <xdr:rowOff>0</xdr:rowOff>
    </xdr:from>
    <xdr:to>
      <xdr:col>12</xdr:col>
      <xdr:colOff>847725</xdr:colOff>
      <xdr:row>7</xdr:row>
      <xdr:rowOff>0</xdr:rowOff>
    </xdr:to>
    <xdr:sp macro="" textlink="">
      <xdr:nvSpPr>
        <xdr:cNvPr id="11" name="AutoShape 2" descr="image010">
          <a:extLst>
            <a:ext uri="{FF2B5EF4-FFF2-40B4-BE49-F238E27FC236}">
              <a16:creationId xmlns:a16="http://schemas.microsoft.com/office/drawing/2014/main" id="{00000000-0008-0000-0300-00000B000000}"/>
            </a:ext>
          </a:extLst>
        </xdr:cNvPr>
        <xdr:cNvSpPr>
          <a:spLocks noChangeAspect="1" noChangeArrowheads="1"/>
        </xdr:cNvSpPr>
      </xdr:nvSpPr>
      <xdr:spPr bwMode="auto">
        <a:xfrm>
          <a:off x="12753975" y="0"/>
          <a:ext cx="847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2348634</xdr:colOff>
      <xdr:row>2</xdr:row>
      <xdr:rowOff>301276</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58159" cy="1082326"/>
        </a:xfrm>
        <a:prstGeom prst="rect">
          <a:avLst/>
        </a:prstGeom>
      </xdr:spPr>
    </xdr:pic>
    <xdr:clientData/>
  </xdr:twoCellAnchor>
  <xdr:oneCellAnchor>
    <xdr:from>
      <xdr:col>0</xdr:col>
      <xdr:colOff>15875</xdr:colOff>
      <xdr:row>6</xdr:row>
      <xdr:rowOff>111125</xdr:rowOff>
    </xdr:from>
    <xdr:ext cx="19462750" cy="182564"/>
    <xdr:pic>
      <xdr:nvPicPr>
        <xdr:cNvPr id="13" name="Imagen 12">
          <a:extLst>
            <a:ext uri="{FF2B5EF4-FFF2-40B4-BE49-F238E27FC236}">
              <a16:creationId xmlns:a16="http://schemas.microsoft.com/office/drawing/2014/main" id="{00000000-0008-0000-0300-00000D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583" t="40005" r="13895" b="57597"/>
        <a:stretch/>
      </xdr:blipFill>
      <xdr:spPr bwMode="auto">
        <a:xfrm>
          <a:off x="15875" y="1889125"/>
          <a:ext cx="19462750" cy="182564"/>
        </a:xfrm>
        <a:prstGeom prst="rect">
          <a:avLst/>
        </a:prstGeom>
        <a:ln>
          <a:noFill/>
        </a:ln>
        <a:extLst>
          <a:ext uri="{53640926-AAD7-44D8-BBD7-CCE9431645EC}">
            <a14:shadowObscured xmlns:a14="http://schemas.microsoft.com/office/drawing/2010/main"/>
          </a:ext>
        </a:extLst>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1074964</xdr:colOff>
      <xdr:row>2</xdr:row>
      <xdr:rowOff>312162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26821" cy="1183019"/>
        </a:xfrm>
        <a:prstGeom prst="rect">
          <a:avLst/>
        </a:prstGeom>
      </xdr:spPr>
    </xdr:pic>
    <xdr:clientData/>
  </xdr:twoCellAnchor>
  <xdr:oneCellAnchor>
    <xdr:from>
      <xdr:col>0</xdr:col>
      <xdr:colOff>0</xdr:colOff>
      <xdr:row>6</xdr:row>
      <xdr:rowOff>108857</xdr:rowOff>
    </xdr:from>
    <xdr:ext cx="12341679" cy="244929"/>
    <xdr:pic>
      <xdr:nvPicPr>
        <xdr:cNvPr id="3" name="Imagen 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583" t="40005" r="13895" b="57597"/>
        <a:stretch/>
      </xdr:blipFill>
      <xdr:spPr bwMode="auto">
        <a:xfrm>
          <a:off x="0" y="2000250"/>
          <a:ext cx="12341679" cy="244929"/>
        </a:xfrm>
        <a:prstGeom prst="rect">
          <a:avLst/>
        </a:prstGeom>
        <a:ln>
          <a:noFill/>
        </a:ln>
        <a:extLst>
          <a:ext uri="{53640926-AAD7-44D8-BBD7-CCE9431645EC}">
            <a14:shadowObscured xmlns:a14="http://schemas.microsoft.com/office/drawing/2010/main"/>
          </a:ext>
        </a:extLst>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1045818</xdr:colOff>
      <xdr:row>2</xdr:row>
      <xdr:rowOff>349250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31756" cy="1301750"/>
        </a:xfrm>
        <a:prstGeom prst="rect">
          <a:avLst/>
        </a:prstGeom>
      </xdr:spPr>
    </xdr:pic>
    <xdr:clientData/>
  </xdr:twoCellAnchor>
  <xdr:oneCellAnchor>
    <xdr:from>
      <xdr:col>0</xdr:col>
      <xdr:colOff>0</xdr:colOff>
      <xdr:row>5</xdr:row>
      <xdr:rowOff>154781</xdr:rowOff>
    </xdr:from>
    <xdr:ext cx="17168812" cy="238126"/>
    <xdr:pic>
      <xdr:nvPicPr>
        <xdr:cNvPr id="3" name="Imagen 2">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583" t="40005" r="13895" b="57597"/>
        <a:stretch/>
      </xdr:blipFill>
      <xdr:spPr bwMode="auto">
        <a:xfrm>
          <a:off x="0" y="2321719"/>
          <a:ext cx="17168812" cy="238126"/>
        </a:xfrm>
        <a:prstGeom prst="rect">
          <a:avLst/>
        </a:prstGeom>
        <a:ln>
          <a:noFill/>
        </a:ln>
        <a:extLst>
          <a:ext uri="{53640926-AAD7-44D8-BBD7-CCE9431645EC}">
            <a14:shadowObscured xmlns:a14="http://schemas.microsoft.com/office/drawing/2010/main"/>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904875</xdr:colOff>
      <xdr:row>1</xdr:row>
      <xdr:rowOff>300612</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76425" cy="872112"/>
        </a:xfrm>
        <a:prstGeom prst="rect">
          <a:avLst/>
        </a:prstGeom>
      </xdr:spPr>
    </xdr:pic>
    <xdr:clientData/>
  </xdr:twoCellAnchor>
  <xdr:oneCellAnchor>
    <xdr:from>
      <xdr:col>0</xdr:col>
      <xdr:colOff>2</xdr:colOff>
      <xdr:row>4</xdr:row>
      <xdr:rowOff>59531</xdr:rowOff>
    </xdr:from>
    <xdr:ext cx="11870529" cy="267040"/>
    <xdr:pic>
      <xdr:nvPicPr>
        <xdr:cNvPr id="3" name="Imagen 2">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583" t="40005" r="13895" b="57597"/>
        <a:stretch/>
      </xdr:blipFill>
      <xdr:spPr bwMode="auto">
        <a:xfrm>
          <a:off x="2" y="1571625"/>
          <a:ext cx="11870529" cy="267040"/>
        </a:xfrm>
        <a:prstGeom prst="rect">
          <a:avLst/>
        </a:prstGeom>
        <a:ln>
          <a:noFill/>
        </a:ln>
        <a:extLst>
          <a:ext uri="{53640926-AAD7-44D8-BBD7-CCE9431645EC}">
            <a14:shadowObscured xmlns:a14="http://schemas.microsoft.com/office/drawing/2010/main"/>
          </a:ext>
        </a:extLst>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2</xdr:row>
      <xdr:rowOff>43437</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76425" cy="87211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676275</xdr:colOff>
      <xdr:row>1</xdr:row>
      <xdr:rowOff>367287</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76425" cy="87211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291234</xdr:colOff>
      <xdr:row>3</xdr:row>
      <xdr:rowOff>34576</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358159" cy="1091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238124</xdr:colOff>
      <xdr:row>0</xdr:row>
      <xdr:rowOff>33721</xdr:rowOff>
    </xdr:from>
    <xdr:to>
      <xdr:col>1</xdr:col>
      <xdr:colOff>2101736</xdr:colOff>
      <xdr:row>1</xdr:row>
      <xdr:rowOff>440148</xdr:rowOff>
    </xdr:to>
    <xdr:pic>
      <xdr:nvPicPr>
        <xdr:cNvPr id="2" name="Imagen 1">
          <a:extLst>
            <a:ext uri="{FF2B5EF4-FFF2-40B4-BE49-F238E27FC236}">
              <a16:creationId xmlns:a16="http://schemas.microsoft.com/office/drawing/2014/main" id="{AE8669B6-D13A-4D34-BA53-9E68E7D6F6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4" y="33721"/>
          <a:ext cx="2475933" cy="874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59234</xdr:rowOff>
    </xdr:from>
    <xdr:to>
      <xdr:col>1</xdr:col>
      <xdr:colOff>222250</xdr:colOff>
      <xdr:row>1</xdr:row>
      <xdr:rowOff>465661</xdr:rowOff>
    </xdr:to>
    <xdr:pic>
      <xdr:nvPicPr>
        <xdr:cNvPr id="2" name="Imagen 1">
          <a:extLst>
            <a:ext uri="{FF2B5EF4-FFF2-40B4-BE49-F238E27FC236}">
              <a16:creationId xmlns:a16="http://schemas.microsoft.com/office/drawing/2014/main" id="{34D3E73D-21A9-4D53-B228-6E8DBC687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34"/>
          <a:ext cx="2479675" cy="873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59234</xdr:rowOff>
    </xdr:from>
    <xdr:to>
      <xdr:col>2</xdr:col>
      <xdr:colOff>30692</xdr:colOff>
      <xdr:row>1</xdr:row>
      <xdr:rowOff>465661</xdr:rowOff>
    </xdr:to>
    <xdr:pic>
      <xdr:nvPicPr>
        <xdr:cNvPr id="2" name="Imagen 1">
          <a:extLst>
            <a:ext uri="{FF2B5EF4-FFF2-40B4-BE49-F238E27FC236}">
              <a16:creationId xmlns:a16="http://schemas.microsoft.com/office/drawing/2014/main" id="{FCE58861-D0C4-4C89-9647-580F28D17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34"/>
          <a:ext cx="2479675" cy="873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59234</xdr:rowOff>
    </xdr:from>
    <xdr:to>
      <xdr:col>1</xdr:col>
      <xdr:colOff>222250</xdr:colOff>
      <xdr:row>1</xdr:row>
      <xdr:rowOff>465661</xdr:rowOff>
    </xdr:to>
    <xdr:pic>
      <xdr:nvPicPr>
        <xdr:cNvPr id="2" name="Imagen 1">
          <a:extLst>
            <a:ext uri="{FF2B5EF4-FFF2-40B4-BE49-F238E27FC236}">
              <a16:creationId xmlns:a16="http://schemas.microsoft.com/office/drawing/2014/main" id="{3607EBC7-30B0-4F00-B4F1-F483F363F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34"/>
          <a:ext cx="2479675" cy="873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59234</xdr:rowOff>
    </xdr:from>
    <xdr:to>
      <xdr:col>1</xdr:col>
      <xdr:colOff>222250</xdr:colOff>
      <xdr:row>1</xdr:row>
      <xdr:rowOff>465661</xdr:rowOff>
    </xdr:to>
    <xdr:pic>
      <xdr:nvPicPr>
        <xdr:cNvPr id="2" name="Imagen 1">
          <a:extLst>
            <a:ext uri="{FF2B5EF4-FFF2-40B4-BE49-F238E27FC236}">
              <a16:creationId xmlns:a16="http://schemas.microsoft.com/office/drawing/2014/main" id="{39B86C55-B865-475F-B506-4C5079D07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34"/>
          <a:ext cx="2479675" cy="873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59234</xdr:rowOff>
    </xdr:from>
    <xdr:to>
      <xdr:col>1</xdr:col>
      <xdr:colOff>222250</xdr:colOff>
      <xdr:row>1</xdr:row>
      <xdr:rowOff>465661</xdr:rowOff>
    </xdr:to>
    <xdr:pic>
      <xdr:nvPicPr>
        <xdr:cNvPr id="2" name="Imagen 1">
          <a:extLst>
            <a:ext uri="{FF2B5EF4-FFF2-40B4-BE49-F238E27FC236}">
              <a16:creationId xmlns:a16="http://schemas.microsoft.com/office/drawing/2014/main" id="{146226EA-CB43-4769-80F2-A7BBE2AFA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34"/>
          <a:ext cx="2479675" cy="873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391583</xdr:colOff>
      <xdr:row>0</xdr:row>
      <xdr:rowOff>317497</xdr:rowOff>
    </xdr:from>
    <xdr:to>
      <xdr:col>6</xdr:col>
      <xdr:colOff>49147</xdr:colOff>
      <xdr:row>5</xdr:row>
      <xdr:rowOff>126996</xdr:rowOff>
    </xdr:to>
    <xdr:pic>
      <xdr:nvPicPr>
        <xdr:cNvPr id="2" name="Imagen 1">
          <a:extLst>
            <a:ext uri="{FF2B5EF4-FFF2-40B4-BE49-F238E27FC236}">
              <a16:creationId xmlns:a16="http://schemas.microsoft.com/office/drawing/2014/main" id="{B465E063-CF7E-4F59-8B04-32B0B6A67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583" y="317497"/>
          <a:ext cx="3829514" cy="1343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59234</xdr:rowOff>
    </xdr:from>
    <xdr:to>
      <xdr:col>0</xdr:col>
      <xdr:colOff>2476500</xdr:colOff>
      <xdr:row>1</xdr:row>
      <xdr:rowOff>465661</xdr:rowOff>
    </xdr:to>
    <xdr:pic>
      <xdr:nvPicPr>
        <xdr:cNvPr id="3" name="Imagen 2">
          <a:extLst>
            <a:ext uri="{FF2B5EF4-FFF2-40B4-BE49-F238E27FC236}">
              <a16:creationId xmlns:a16="http://schemas.microsoft.com/office/drawing/2014/main" id="{8E680309-DAB3-4B79-BBD1-2CE3517FE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34"/>
          <a:ext cx="2476500" cy="872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320D2-ABDD-40EB-9BAA-4B1F2586A477}">
  <dimension ref="B3:E29"/>
  <sheetViews>
    <sheetView workbookViewId="0">
      <selection activeCell="G4" sqref="G4"/>
    </sheetView>
  </sheetViews>
  <sheetFormatPr baseColWidth="10" defaultRowHeight="15"/>
  <cols>
    <col min="2" max="2" width="13.42578125" customWidth="1"/>
    <col min="3" max="3" width="25.28515625" bestFit="1" customWidth="1"/>
    <col min="4" max="4" width="16" customWidth="1"/>
    <col min="7" max="7" width="15.28515625" customWidth="1"/>
  </cols>
  <sheetData>
    <row r="3" spans="2:5" ht="23.25">
      <c r="C3" s="465" t="s">
        <v>404</v>
      </c>
      <c r="D3" s="465"/>
      <c r="E3" s="465"/>
    </row>
    <row r="7" spans="2:5" ht="34.5" customHeight="1">
      <c r="B7" s="456" t="s">
        <v>413</v>
      </c>
      <c r="C7" s="457"/>
      <c r="D7" s="457"/>
      <c r="E7" s="458"/>
    </row>
    <row r="8" spans="2:5">
      <c r="B8" s="454" t="s">
        <v>420</v>
      </c>
      <c r="C8" s="455" t="s">
        <v>421</v>
      </c>
      <c r="D8" s="454" t="s">
        <v>419</v>
      </c>
      <c r="E8" s="454" t="s">
        <v>48</v>
      </c>
    </row>
    <row r="9" spans="2:5">
      <c r="B9" s="447" t="s">
        <v>416</v>
      </c>
      <c r="C9" s="97" t="s">
        <v>185</v>
      </c>
      <c r="D9" s="48" t="s">
        <v>414</v>
      </c>
      <c r="E9" s="369" t="s">
        <v>414</v>
      </c>
    </row>
    <row r="10" spans="2:5">
      <c r="B10" s="462" t="s">
        <v>417</v>
      </c>
      <c r="C10" s="97" t="s">
        <v>185</v>
      </c>
      <c r="D10" s="48" t="s">
        <v>414</v>
      </c>
      <c r="E10" s="459" t="s">
        <v>414</v>
      </c>
    </row>
    <row r="11" spans="2:5">
      <c r="B11" s="464"/>
      <c r="C11" s="97" t="s">
        <v>415</v>
      </c>
      <c r="D11" s="48"/>
      <c r="E11" s="461"/>
    </row>
    <row r="12" spans="2:5">
      <c r="B12" s="462" t="s">
        <v>418</v>
      </c>
      <c r="C12" s="97" t="s">
        <v>185</v>
      </c>
      <c r="D12" s="48" t="s">
        <v>414</v>
      </c>
      <c r="E12" s="459" t="s">
        <v>414</v>
      </c>
    </row>
    <row r="13" spans="2:5">
      <c r="B13" s="463"/>
      <c r="C13" s="97" t="s">
        <v>114</v>
      </c>
      <c r="D13" s="48" t="s">
        <v>414</v>
      </c>
      <c r="E13" s="460"/>
    </row>
    <row r="14" spans="2:5">
      <c r="B14" s="463"/>
      <c r="C14" s="97" t="s">
        <v>340</v>
      </c>
      <c r="D14" s="48" t="s">
        <v>414</v>
      </c>
      <c r="E14" s="460"/>
    </row>
    <row r="15" spans="2:5">
      <c r="B15" s="464"/>
      <c r="C15" s="97" t="s">
        <v>393</v>
      </c>
      <c r="D15" s="48" t="s">
        <v>414</v>
      </c>
      <c r="E15" s="461"/>
    </row>
    <row r="16" spans="2:5">
      <c r="B16" s="462" t="s">
        <v>422</v>
      </c>
      <c r="C16" s="48" t="s">
        <v>113</v>
      </c>
      <c r="D16" s="48" t="s">
        <v>414</v>
      </c>
      <c r="E16" s="459" t="s">
        <v>414</v>
      </c>
    </row>
    <row r="17" spans="2:5">
      <c r="B17" s="463"/>
      <c r="C17" s="48" t="s">
        <v>188</v>
      </c>
      <c r="D17" s="48" t="s">
        <v>414</v>
      </c>
      <c r="E17" s="460"/>
    </row>
    <row r="18" spans="2:5">
      <c r="B18" s="464"/>
      <c r="C18" s="48" t="s">
        <v>235</v>
      </c>
      <c r="D18" s="48" t="s">
        <v>414</v>
      </c>
      <c r="E18" s="461"/>
    </row>
    <row r="19" spans="2:5">
      <c r="B19" s="462" t="s">
        <v>423</v>
      </c>
      <c r="C19" s="48" t="s">
        <v>113</v>
      </c>
      <c r="D19" s="48" t="s">
        <v>414</v>
      </c>
      <c r="E19" s="459" t="s">
        <v>414</v>
      </c>
    </row>
    <row r="20" spans="2:5">
      <c r="B20" s="463"/>
      <c r="C20" s="48" t="s">
        <v>424</v>
      </c>
      <c r="D20" s="48" t="s">
        <v>414</v>
      </c>
      <c r="E20" s="460"/>
    </row>
    <row r="21" spans="2:5">
      <c r="B21" s="463"/>
      <c r="C21" s="48" t="s">
        <v>415</v>
      </c>
      <c r="D21" s="48" t="s">
        <v>414</v>
      </c>
      <c r="E21" s="460"/>
    </row>
    <row r="22" spans="2:5">
      <c r="B22" s="463"/>
      <c r="C22" s="48" t="s">
        <v>188</v>
      </c>
      <c r="D22" s="48" t="s">
        <v>414</v>
      </c>
      <c r="E22" s="460"/>
    </row>
    <row r="23" spans="2:5">
      <c r="B23" s="464"/>
      <c r="C23" s="97" t="s">
        <v>393</v>
      </c>
      <c r="D23" s="48" t="s">
        <v>414</v>
      </c>
      <c r="E23" s="461"/>
    </row>
    <row r="24" spans="2:5">
      <c r="B24" s="462" t="s">
        <v>425</v>
      </c>
      <c r="C24" s="97" t="s">
        <v>113</v>
      </c>
      <c r="D24" s="48" t="s">
        <v>414</v>
      </c>
      <c r="E24" s="459" t="s">
        <v>426</v>
      </c>
    </row>
    <row r="25" spans="2:5">
      <c r="B25" s="463"/>
      <c r="C25" s="97" t="s">
        <v>424</v>
      </c>
      <c r="D25" s="48" t="s">
        <v>414</v>
      </c>
      <c r="E25" s="460"/>
    </row>
    <row r="26" spans="2:5">
      <c r="B26" s="464"/>
      <c r="C26" s="97" t="s">
        <v>415</v>
      </c>
      <c r="D26" s="48" t="s">
        <v>414</v>
      </c>
      <c r="E26" s="461"/>
    </row>
    <row r="27" spans="2:5">
      <c r="B27" s="466"/>
      <c r="C27" s="466"/>
      <c r="D27" s="449" t="s">
        <v>46</v>
      </c>
      <c r="E27" s="450" t="s">
        <v>414</v>
      </c>
    </row>
    <row r="28" spans="2:5">
      <c r="B28" s="466"/>
      <c r="C28" s="466"/>
      <c r="D28" s="448" t="s">
        <v>47</v>
      </c>
      <c r="E28" s="48" t="s">
        <v>414</v>
      </c>
    </row>
    <row r="29" spans="2:5">
      <c r="B29" s="466"/>
      <c r="C29" s="466"/>
      <c r="D29" s="448" t="s">
        <v>48</v>
      </c>
      <c r="E29" s="48" t="s">
        <v>414</v>
      </c>
    </row>
  </sheetData>
  <mergeCells count="13">
    <mergeCell ref="B27:C29"/>
    <mergeCell ref="B24:B26"/>
    <mergeCell ref="E24:E26"/>
    <mergeCell ref="C3:E3"/>
    <mergeCell ref="B16:B18"/>
    <mergeCell ref="E16:E18"/>
    <mergeCell ref="B19:B23"/>
    <mergeCell ref="E19:E23"/>
    <mergeCell ref="B7:E7"/>
    <mergeCell ref="E12:E15"/>
    <mergeCell ref="E10:E11"/>
    <mergeCell ref="B12:B15"/>
    <mergeCell ref="B10:B1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583"/>
  <sheetViews>
    <sheetView showGridLines="0" topLeftCell="A9" zoomScale="90" zoomScaleNormal="90" workbookViewId="0">
      <selection activeCell="A27" sqref="A27"/>
    </sheetView>
  </sheetViews>
  <sheetFormatPr baseColWidth="10" defaultColWidth="9.140625" defaultRowHeight="15"/>
  <cols>
    <col min="1" max="1" width="15.28515625" customWidth="1"/>
    <col min="2" max="2" width="16.42578125" customWidth="1"/>
    <col min="3" max="3" width="23.42578125" customWidth="1"/>
    <col min="4" max="4" width="12.85546875" customWidth="1"/>
    <col min="5" max="5" width="18.85546875" customWidth="1"/>
    <col min="6" max="6" width="13.5703125" style="2" customWidth="1"/>
    <col min="7" max="7" width="19.140625" customWidth="1"/>
    <col min="8" max="8" width="20" style="4" customWidth="1"/>
    <col min="9" max="9" width="19.7109375" customWidth="1"/>
    <col min="10" max="10" width="16.42578125" customWidth="1"/>
    <col min="11" max="11" width="21.42578125" customWidth="1"/>
    <col min="12" max="12" width="2" customWidth="1"/>
    <col min="13" max="30" width="4.140625" customWidth="1"/>
    <col min="31" max="31" width="4.140625" style="150" customWidth="1"/>
    <col min="32" max="32" width="13.28515625" style="150" bestFit="1" customWidth="1"/>
    <col min="33" max="34" width="4.140625" style="150" customWidth="1"/>
    <col min="35" max="65" width="4.140625" customWidth="1"/>
    <col min="66" max="66" width="2.28515625" style="150" customWidth="1"/>
    <col min="67" max="67" width="11.42578125" customWidth="1"/>
    <col min="68" max="68" width="13.28515625" bestFit="1" customWidth="1"/>
  </cols>
  <sheetData>
    <row r="1" spans="1:68" ht="36.75" customHeight="1"/>
    <row r="2" spans="1:68" ht="36.75" customHeight="1"/>
    <row r="3" spans="1:68" ht="36.75" customHeight="1"/>
    <row r="4" spans="1:68" ht="15.75" customHeight="1">
      <c r="A4" s="10" t="s">
        <v>45</v>
      </c>
    </row>
    <row r="5" spans="1:68" ht="15.75" customHeight="1">
      <c r="A5" s="11" t="s">
        <v>80</v>
      </c>
    </row>
    <row r="6" spans="1:68" s="11" customFormat="1" ht="15.75" customHeight="1">
      <c r="A6" s="11" t="s">
        <v>79</v>
      </c>
      <c r="F6" s="1"/>
      <c r="H6" s="3"/>
      <c r="AE6" s="150"/>
      <c r="AF6" s="150"/>
      <c r="AG6" s="150"/>
      <c r="AH6" s="150"/>
      <c r="BN6" s="150"/>
    </row>
    <row r="7" spans="1:68" s="11" customFormat="1">
      <c r="F7" s="1"/>
      <c r="H7" s="3"/>
      <c r="AE7" s="150"/>
      <c r="AF7" s="150"/>
      <c r="AG7" s="150"/>
      <c r="AH7" s="150"/>
      <c r="BN7" s="150"/>
    </row>
    <row r="8" spans="1:68" s="11" customFormat="1" ht="30" customHeight="1">
      <c r="F8" s="1"/>
      <c r="H8" s="3"/>
      <c r="AE8" s="150"/>
      <c r="AF8" s="150"/>
      <c r="AG8" s="150"/>
      <c r="AH8" s="150"/>
      <c r="BN8" s="150"/>
    </row>
    <row r="9" spans="1:68" s="11" customFormat="1" ht="21" customHeight="1">
      <c r="A9" s="593" t="s">
        <v>185</v>
      </c>
      <c r="B9" s="593"/>
      <c r="C9" s="593"/>
      <c r="D9" s="593"/>
      <c r="E9" s="593"/>
      <c r="F9" s="593"/>
      <c r="G9" s="593"/>
      <c r="H9" s="593"/>
      <c r="I9" s="593"/>
      <c r="J9" s="593"/>
      <c r="K9" s="593"/>
      <c r="AE9" s="150"/>
      <c r="AF9" s="150"/>
      <c r="AG9" s="150"/>
      <c r="AH9" s="150"/>
      <c r="BN9" s="150"/>
    </row>
    <row r="10" spans="1:68" s="11" customFormat="1" ht="18.75" customHeight="1">
      <c r="L10" s="41"/>
      <c r="M10" s="592" t="s">
        <v>81</v>
      </c>
      <c r="N10" s="592"/>
      <c r="O10" s="592"/>
      <c r="P10" s="592"/>
      <c r="Q10" s="592"/>
      <c r="R10" s="592"/>
      <c r="S10" s="592"/>
      <c r="T10" s="592"/>
      <c r="U10" s="592"/>
      <c r="V10" s="592"/>
      <c r="W10" s="592"/>
      <c r="X10" s="592"/>
      <c r="Y10" s="592"/>
      <c r="Z10" s="592"/>
      <c r="AA10" s="592"/>
      <c r="AB10" s="592"/>
      <c r="AC10" s="592"/>
      <c r="AD10" s="592"/>
      <c r="AE10" s="247"/>
      <c r="AF10" s="247"/>
      <c r="AG10" s="247"/>
      <c r="AH10" s="247"/>
      <c r="AI10" s="597" t="s">
        <v>268</v>
      </c>
      <c r="AJ10" s="597"/>
      <c r="AK10" s="597"/>
      <c r="AL10" s="597"/>
      <c r="AM10" s="597"/>
      <c r="AN10" s="597"/>
      <c r="AO10" s="597"/>
      <c r="AP10" s="597"/>
      <c r="AQ10" s="597"/>
      <c r="AR10" s="597"/>
      <c r="AS10" s="597"/>
      <c r="AT10" s="597"/>
      <c r="AU10" s="597"/>
      <c r="AV10" s="597"/>
      <c r="AW10" s="597"/>
      <c r="AX10" s="597"/>
      <c r="AY10" s="597"/>
      <c r="AZ10" s="597"/>
      <c r="BA10" s="597"/>
      <c r="BB10" s="597"/>
      <c r="BC10" s="597"/>
      <c r="BD10" s="597"/>
      <c r="BE10" s="597"/>
      <c r="BF10" s="597"/>
      <c r="BG10" s="597"/>
      <c r="BH10" s="597"/>
      <c r="BI10" s="597"/>
      <c r="BJ10" s="597"/>
      <c r="BK10" s="597"/>
      <c r="BL10" s="597"/>
      <c r="BM10" s="252"/>
      <c r="BN10" s="247"/>
      <c r="BO10" s="591" t="s">
        <v>5</v>
      </c>
    </row>
    <row r="11" spans="1:68" s="11" customFormat="1" ht="18.75" customHeight="1">
      <c r="A11"/>
      <c r="B11"/>
      <c r="C11"/>
      <c r="D11"/>
      <c r="E11" s="594" t="s">
        <v>118</v>
      </c>
      <c r="F11" s="595"/>
      <c r="G11" s="595"/>
      <c r="H11" s="595"/>
      <c r="I11" s="595"/>
      <c r="J11" s="595"/>
      <c r="K11" s="596"/>
      <c r="L11" s="41"/>
      <c r="M11" s="592"/>
      <c r="N11" s="592"/>
      <c r="O11" s="592"/>
      <c r="P11" s="592"/>
      <c r="Q11" s="592"/>
      <c r="R11" s="592"/>
      <c r="S11" s="592"/>
      <c r="T11" s="592"/>
      <c r="U11" s="592"/>
      <c r="V11" s="592"/>
      <c r="W11" s="592"/>
      <c r="X11" s="592"/>
      <c r="Y11" s="592"/>
      <c r="Z11" s="592"/>
      <c r="AA11" s="592"/>
      <c r="AB11" s="592"/>
      <c r="AC11" s="592"/>
      <c r="AD11" s="592"/>
      <c r="AE11" s="247"/>
      <c r="AF11" s="247"/>
      <c r="AG11" s="247"/>
      <c r="AH11" s="247"/>
      <c r="AI11" s="597"/>
      <c r="AJ11" s="597"/>
      <c r="AK11" s="597"/>
      <c r="AL11" s="597"/>
      <c r="AM11" s="597"/>
      <c r="AN11" s="597"/>
      <c r="AO11" s="597"/>
      <c r="AP11" s="597"/>
      <c r="AQ11" s="597"/>
      <c r="AR11" s="597"/>
      <c r="AS11" s="597"/>
      <c r="AT11" s="597"/>
      <c r="AU11" s="597"/>
      <c r="AV11" s="597"/>
      <c r="AW11" s="597"/>
      <c r="AX11" s="597"/>
      <c r="AY11" s="597"/>
      <c r="AZ11" s="597"/>
      <c r="BA11" s="597"/>
      <c r="BB11" s="597"/>
      <c r="BC11" s="597"/>
      <c r="BD11" s="597"/>
      <c r="BE11" s="597"/>
      <c r="BF11" s="597"/>
      <c r="BG11" s="597"/>
      <c r="BH11" s="597"/>
      <c r="BI11" s="597"/>
      <c r="BJ11" s="597"/>
      <c r="BK11" s="597"/>
      <c r="BL11" s="597"/>
      <c r="BM11" s="252"/>
      <c r="BN11" s="247"/>
      <c r="BO11" s="591"/>
    </row>
    <row r="12" spans="1:68" s="1" customFormat="1" ht="45" customHeight="1">
      <c r="A12" s="12" t="s">
        <v>148</v>
      </c>
      <c r="B12" s="12" t="s">
        <v>3</v>
      </c>
      <c r="C12" s="12" t="s">
        <v>4</v>
      </c>
      <c r="D12" s="12" t="s">
        <v>1</v>
      </c>
      <c r="E12" s="12" t="s">
        <v>117</v>
      </c>
      <c r="F12" s="12" t="s">
        <v>8</v>
      </c>
      <c r="G12" s="30" t="s">
        <v>119</v>
      </c>
      <c r="H12" s="30" t="s">
        <v>120</v>
      </c>
      <c r="I12" s="30" t="s">
        <v>121</v>
      </c>
      <c r="J12" s="30" t="s">
        <v>122</v>
      </c>
      <c r="K12" s="30" t="s">
        <v>123</v>
      </c>
      <c r="L12" s="87"/>
      <c r="M12" s="19" t="s">
        <v>60</v>
      </c>
      <c r="N12" s="19" t="s">
        <v>61</v>
      </c>
      <c r="O12" s="19" t="s">
        <v>62</v>
      </c>
      <c r="P12" s="19" t="s">
        <v>63</v>
      </c>
      <c r="Q12" s="19" t="s">
        <v>64</v>
      </c>
      <c r="R12" s="19" t="s">
        <v>65</v>
      </c>
      <c r="S12" s="19" t="s">
        <v>66</v>
      </c>
      <c r="T12" s="19" t="s">
        <v>67</v>
      </c>
      <c r="U12" s="19" t="s">
        <v>68</v>
      </c>
      <c r="V12" s="19" t="s">
        <v>69</v>
      </c>
      <c r="W12" s="19" t="s">
        <v>70</v>
      </c>
      <c r="X12" s="19" t="s">
        <v>72</v>
      </c>
      <c r="Y12" s="19" t="s">
        <v>73</v>
      </c>
      <c r="Z12" s="19" t="s">
        <v>74</v>
      </c>
      <c r="AA12" s="19" t="s">
        <v>75</v>
      </c>
      <c r="AB12" s="19" t="s">
        <v>76</v>
      </c>
      <c r="AC12" s="19" t="s">
        <v>77</v>
      </c>
      <c r="AD12" s="19" t="s">
        <v>71</v>
      </c>
      <c r="AE12" s="248"/>
      <c r="AF12" s="248"/>
      <c r="AG12" s="248"/>
      <c r="AH12" s="248"/>
      <c r="AI12" s="19" t="s">
        <v>49</v>
      </c>
      <c r="AJ12" s="19" t="s">
        <v>50</v>
      </c>
      <c r="AK12" s="19" t="s">
        <v>51</v>
      </c>
      <c r="AL12" s="19" t="s">
        <v>52</v>
      </c>
      <c r="AM12" s="19" t="s">
        <v>53</v>
      </c>
      <c r="AN12" s="19" t="s">
        <v>54</v>
      </c>
      <c r="AO12" s="19" t="s">
        <v>55</v>
      </c>
      <c r="AP12" s="19" t="s">
        <v>56</v>
      </c>
      <c r="AQ12" s="19" t="s">
        <v>57</v>
      </c>
      <c r="AR12" s="19" t="s">
        <v>58</v>
      </c>
      <c r="AS12" s="19" t="s">
        <v>59</v>
      </c>
      <c r="AT12" s="19" t="s">
        <v>60</v>
      </c>
      <c r="AU12" s="19" t="s">
        <v>61</v>
      </c>
      <c r="AV12" s="19" t="s">
        <v>62</v>
      </c>
      <c r="AW12" s="19" t="s">
        <v>63</v>
      </c>
      <c r="AX12" s="19" t="s">
        <v>64</v>
      </c>
      <c r="AY12" s="19" t="s">
        <v>65</v>
      </c>
      <c r="AZ12" s="19" t="s">
        <v>66</v>
      </c>
      <c r="BA12" s="19" t="s">
        <v>67</v>
      </c>
      <c r="BB12" s="19" t="s">
        <v>68</v>
      </c>
      <c r="BC12" s="19" t="s">
        <v>69</v>
      </c>
      <c r="BD12" s="19" t="s">
        <v>70</v>
      </c>
      <c r="BE12" s="19" t="s">
        <v>72</v>
      </c>
      <c r="BF12" s="19" t="s">
        <v>73</v>
      </c>
      <c r="BG12" s="19" t="s">
        <v>74</v>
      </c>
      <c r="BH12" s="19" t="s">
        <v>75</v>
      </c>
      <c r="BI12" s="19" t="s">
        <v>76</v>
      </c>
      <c r="BJ12" s="19" t="s">
        <v>77</v>
      </c>
      <c r="BK12" s="19" t="s">
        <v>71</v>
      </c>
      <c r="BL12" s="19" t="s">
        <v>78</v>
      </c>
      <c r="BM12" s="19"/>
      <c r="BN12" s="248"/>
      <c r="BO12" s="591"/>
    </row>
    <row r="13" spans="1:68" s="9" customFormat="1" ht="15" customHeight="1">
      <c r="A13" s="588" t="s">
        <v>38</v>
      </c>
      <c r="B13" s="13" t="s">
        <v>19</v>
      </c>
      <c r="C13" s="13" t="s">
        <v>7</v>
      </c>
      <c r="D13" s="14" t="s">
        <v>36</v>
      </c>
      <c r="E13" s="15">
        <v>6297750</v>
      </c>
      <c r="F13" s="16">
        <v>0.5</v>
      </c>
      <c r="G13" s="15">
        <f>-((E13*F13)-E13)</f>
        <v>3148875</v>
      </c>
      <c r="H13" s="17">
        <v>5</v>
      </c>
      <c r="I13" s="15">
        <f t="shared" ref="I13:I19" si="0">H13*E13</f>
        <v>31488750</v>
      </c>
      <c r="J13" s="15">
        <f t="shared" ref="J13:J19" si="1">G13*H13</f>
        <v>15744375</v>
      </c>
      <c r="K13" s="15">
        <f>J13*10%+J13</f>
        <v>17318812.5</v>
      </c>
      <c r="L13" s="88"/>
      <c r="M13" s="17"/>
      <c r="N13" s="17"/>
      <c r="O13" s="17"/>
      <c r="P13" s="17"/>
      <c r="Q13" s="20"/>
      <c r="R13" s="20"/>
      <c r="S13" s="17"/>
      <c r="T13" s="17"/>
      <c r="U13" s="17"/>
      <c r="V13" s="17"/>
      <c r="W13" s="17"/>
      <c r="X13" s="20"/>
      <c r="Y13" s="20"/>
      <c r="Z13" s="17"/>
      <c r="AA13" s="17"/>
      <c r="AB13" s="17"/>
      <c r="AC13" s="17"/>
      <c r="AD13" s="17"/>
      <c r="AE13" s="249">
        <f>SUM(M13:AD13)</f>
        <v>0</v>
      </c>
      <c r="AF13" s="15">
        <f>G13*AE13</f>
        <v>0</v>
      </c>
      <c r="AG13" s="249"/>
      <c r="AH13" s="249"/>
      <c r="AI13" s="17">
        <v>1</v>
      </c>
      <c r="AJ13" s="20"/>
      <c r="AK13" s="20"/>
      <c r="AL13" s="20"/>
      <c r="AM13" s="17"/>
      <c r="AN13" s="17">
        <v>1</v>
      </c>
      <c r="AO13" s="17"/>
      <c r="AP13" s="17">
        <v>1</v>
      </c>
      <c r="AQ13" s="20"/>
      <c r="AR13" s="20"/>
      <c r="AS13" s="20"/>
      <c r="AT13" s="17"/>
      <c r="AU13" s="17">
        <v>1</v>
      </c>
      <c r="AV13" s="17"/>
      <c r="AW13" s="17">
        <v>1</v>
      </c>
      <c r="AX13" s="20"/>
      <c r="AY13" s="20"/>
      <c r="AZ13" s="17"/>
      <c r="BA13" s="17"/>
      <c r="BB13" s="17"/>
      <c r="BC13" s="17"/>
      <c r="BD13" s="17"/>
      <c r="BE13" s="20"/>
      <c r="BF13" s="20"/>
      <c r="BG13" s="17"/>
      <c r="BH13" s="17"/>
      <c r="BI13" s="17"/>
      <c r="BJ13" s="17"/>
      <c r="BK13" s="17"/>
      <c r="BL13" s="20"/>
      <c r="BM13" s="20">
        <f>SUM(AI13:BL13)</f>
        <v>5</v>
      </c>
      <c r="BN13" s="249"/>
      <c r="BO13" s="25">
        <f>AE13+BM13</f>
        <v>5</v>
      </c>
      <c r="BP13" s="253">
        <f>K13/H13*BM13</f>
        <v>17318812.5</v>
      </c>
    </row>
    <row r="14" spans="1:68" s="5" customFormat="1">
      <c r="A14" s="589"/>
      <c r="B14" s="13" t="s">
        <v>19</v>
      </c>
      <c r="C14" s="18" t="s">
        <v>202</v>
      </c>
      <c r="D14" s="14" t="s">
        <v>36</v>
      </c>
      <c r="E14" s="15">
        <v>935550</v>
      </c>
      <c r="F14" s="61">
        <v>0.5</v>
      </c>
      <c r="G14" s="15">
        <f>-((E14*F14)-E14)</f>
        <v>467775</v>
      </c>
      <c r="H14" s="17">
        <v>10</v>
      </c>
      <c r="I14" s="15">
        <f>H14*E14</f>
        <v>9355500</v>
      </c>
      <c r="J14" s="15">
        <f>G14*H14</f>
        <v>4677750</v>
      </c>
      <c r="K14" s="15">
        <f>J14*10%+J14</f>
        <v>5145525</v>
      </c>
      <c r="L14" s="63"/>
      <c r="M14" s="17"/>
      <c r="N14" s="17"/>
      <c r="O14" s="17"/>
      <c r="P14" s="17"/>
      <c r="Q14" s="20"/>
      <c r="R14" s="20"/>
      <c r="S14" s="17">
        <v>1</v>
      </c>
      <c r="T14" s="17"/>
      <c r="U14" s="17">
        <v>1</v>
      </c>
      <c r="V14" s="17"/>
      <c r="W14" s="17">
        <v>1</v>
      </c>
      <c r="X14" s="20"/>
      <c r="Y14" s="20"/>
      <c r="Z14" s="17"/>
      <c r="AA14" s="17">
        <v>1</v>
      </c>
      <c r="AB14" s="17"/>
      <c r="AC14" s="17">
        <v>1</v>
      </c>
      <c r="AD14" s="17"/>
      <c r="AE14" s="249">
        <f t="shared" ref="AE14:AE21" si="2">SUM(M14:AD14)</f>
        <v>5</v>
      </c>
      <c r="AF14" s="15">
        <f>K14/H14*AE14</f>
        <v>2572762.5</v>
      </c>
      <c r="AG14" s="249"/>
      <c r="AH14" s="249"/>
      <c r="AI14" s="17">
        <v>1</v>
      </c>
      <c r="AJ14" s="20"/>
      <c r="AK14" s="20"/>
      <c r="AL14" s="20"/>
      <c r="AM14" s="17">
        <v>1</v>
      </c>
      <c r="AN14" s="17"/>
      <c r="AO14" s="17">
        <v>1</v>
      </c>
      <c r="AP14" s="17"/>
      <c r="AQ14" s="20"/>
      <c r="AR14" s="20"/>
      <c r="AS14" s="20"/>
      <c r="AT14" s="17">
        <v>1</v>
      </c>
      <c r="AU14" s="17"/>
      <c r="AV14" s="17">
        <v>1</v>
      </c>
      <c r="AW14" s="17"/>
      <c r="AX14" s="20"/>
      <c r="AY14" s="20"/>
      <c r="AZ14" s="17"/>
      <c r="BA14" s="17"/>
      <c r="BB14" s="17"/>
      <c r="BC14" s="17"/>
      <c r="BD14" s="17"/>
      <c r="BE14" s="20"/>
      <c r="BF14" s="20"/>
      <c r="BG14" s="17"/>
      <c r="BH14" s="17"/>
      <c r="BI14" s="17"/>
      <c r="BJ14" s="17"/>
      <c r="BK14" s="17"/>
      <c r="BL14" s="20"/>
      <c r="BM14" s="20">
        <f t="shared" ref="BM14:BM21" si="3">SUM(AI14:BL14)</f>
        <v>5</v>
      </c>
      <c r="BN14" s="249"/>
      <c r="BO14" s="25">
        <f t="shared" ref="BO14:BO20" si="4">AE14+BM14</f>
        <v>10</v>
      </c>
      <c r="BP14" s="253">
        <f t="shared" ref="BP14:BP20" si="5">K14/H14*BM14</f>
        <v>2572762.5</v>
      </c>
    </row>
    <row r="15" spans="1:68" s="9" customFormat="1" ht="15" customHeight="1">
      <c r="A15" s="589"/>
      <c r="B15" s="13" t="s">
        <v>9</v>
      </c>
      <c r="C15" s="13" t="s">
        <v>32</v>
      </c>
      <c r="D15" s="14" t="s">
        <v>36</v>
      </c>
      <c r="E15" s="15">
        <v>2916000</v>
      </c>
      <c r="F15" s="16">
        <v>0.03</v>
      </c>
      <c r="G15" s="15">
        <f t="shared" ref="G15:G19" si="6">-((E15*F15)-E15)</f>
        <v>2828520</v>
      </c>
      <c r="H15" s="17">
        <v>5</v>
      </c>
      <c r="I15" s="15">
        <f t="shared" si="0"/>
        <v>14580000</v>
      </c>
      <c r="J15" s="15">
        <f t="shared" si="1"/>
        <v>14142600</v>
      </c>
      <c r="K15" s="15">
        <f t="shared" ref="K15:K20" si="7">J15*10%+J15</f>
        <v>15556860</v>
      </c>
      <c r="L15" s="88"/>
      <c r="M15" s="17"/>
      <c r="N15" s="17"/>
      <c r="O15" s="17"/>
      <c r="P15" s="17"/>
      <c r="Q15" s="20"/>
      <c r="R15" s="20"/>
      <c r="S15" s="17"/>
      <c r="T15" s="17"/>
      <c r="U15" s="17"/>
      <c r="V15" s="17"/>
      <c r="W15" s="17"/>
      <c r="X15" s="20"/>
      <c r="Y15" s="20"/>
      <c r="Z15" s="17"/>
      <c r="AA15" s="17"/>
      <c r="AB15" s="17"/>
      <c r="AC15" s="17"/>
      <c r="AD15" s="17"/>
      <c r="AE15" s="249">
        <f t="shared" si="2"/>
        <v>0</v>
      </c>
      <c r="AF15" s="15">
        <f t="shared" ref="AF15:AF20" si="8">K15/H15*AE15</f>
        <v>0</v>
      </c>
      <c r="AG15" s="249"/>
      <c r="AH15" s="249"/>
      <c r="AI15" s="17">
        <v>1</v>
      </c>
      <c r="AJ15" s="20"/>
      <c r="AK15" s="20"/>
      <c r="AL15" s="20"/>
      <c r="AM15" s="17"/>
      <c r="AN15" s="17">
        <v>1</v>
      </c>
      <c r="AO15" s="17"/>
      <c r="AP15" s="17">
        <v>1</v>
      </c>
      <c r="AQ15" s="20"/>
      <c r="AR15" s="20"/>
      <c r="AS15" s="20"/>
      <c r="AT15" s="17"/>
      <c r="AU15" s="17">
        <v>1</v>
      </c>
      <c r="AV15" s="17"/>
      <c r="AW15" s="17">
        <v>1</v>
      </c>
      <c r="AX15" s="20"/>
      <c r="AY15" s="20"/>
      <c r="AZ15" s="17"/>
      <c r="BA15" s="17"/>
      <c r="BB15" s="17"/>
      <c r="BC15" s="17"/>
      <c r="BD15" s="17"/>
      <c r="BE15" s="20"/>
      <c r="BF15" s="20"/>
      <c r="BG15" s="17"/>
      <c r="BH15" s="17"/>
      <c r="BI15" s="17"/>
      <c r="BJ15" s="17"/>
      <c r="BK15" s="17"/>
      <c r="BL15" s="20"/>
      <c r="BM15" s="20">
        <f t="shared" si="3"/>
        <v>5</v>
      </c>
      <c r="BN15" s="249"/>
      <c r="BO15" s="25">
        <f t="shared" si="4"/>
        <v>5</v>
      </c>
      <c r="BP15" s="253">
        <f t="shared" si="5"/>
        <v>15556860</v>
      </c>
    </row>
    <row r="16" spans="1:68" s="9" customFormat="1" ht="15" customHeight="1">
      <c r="A16" s="589"/>
      <c r="B16" s="13" t="s">
        <v>35</v>
      </c>
      <c r="C16" s="13" t="s">
        <v>34</v>
      </c>
      <c r="D16" s="14" t="s">
        <v>36</v>
      </c>
      <c r="E16" s="15">
        <v>2762100</v>
      </c>
      <c r="F16" s="16">
        <v>0.6</v>
      </c>
      <c r="G16" s="15">
        <f t="shared" si="6"/>
        <v>1104840</v>
      </c>
      <c r="H16" s="17">
        <v>5</v>
      </c>
      <c r="I16" s="15">
        <f t="shared" si="0"/>
        <v>13810500</v>
      </c>
      <c r="J16" s="15">
        <f t="shared" si="1"/>
        <v>5524200</v>
      </c>
      <c r="K16" s="15">
        <f t="shared" si="7"/>
        <v>6076620</v>
      </c>
      <c r="L16" s="88"/>
      <c r="M16" s="17"/>
      <c r="N16" s="17"/>
      <c r="O16" s="17"/>
      <c r="P16" s="17"/>
      <c r="Q16" s="20"/>
      <c r="R16" s="20"/>
      <c r="S16" s="17"/>
      <c r="T16" s="17"/>
      <c r="U16" s="17"/>
      <c r="V16" s="17"/>
      <c r="W16" s="17"/>
      <c r="X16" s="20"/>
      <c r="Y16" s="20"/>
      <c r="Z16" s="17"/>
      <c r="AA16" s="17"/>
      <c r="AB16" s="17"/>
      <c r="AC16" s="17"/>
      <c r="AD16" s="17"/>
      <c r="AE16" s="249">
        <f t="shared" si="2"/>
        <v>0</v>
      </c>
      <c r="AF16" s="15">
        <f t="shared" si="8"/>
        <v>0</v>
      </c>
      <c r="AG16" s="249"/>
      <c r="AH16" s="249"/>
      <c r="AI16" s="17">
        <v>1</v>
      </c>
      <c r="AJ16" s="20"/>
      <c r="AK16" s="20"/>
      <c r="AL16" s="20"/>
      <c r="AM16" s="17"/>
      <c r="AN16" s="17">
        <v>1</v>
      </c>
      <c r="AO16" s="17"/>
      <c r="AP16" s="17">
        <v>1</v>
      </c>
      <c r="AQ16" s="20"/>
      <c r="AR16" s="20"/>
      <c r="AS16" s="20"/>
      <c r="AT16" s="17"/>
      <c r="AU16" s="17">
        <v>1</v>
      </c>
      <c r="AV16" s="17"/>
      <c r="AW16" s="17">
        <v>1</v>
      </c>
      <c r="AX16" s="20"/>
      <c r="AY16" s="20"/>
      <c r="AZ16" s="17"/>
      <c r="BA16" s="17"/>
      <c r="BB16" s="17"/>
      <c r="BC16" s="17"/>
      <c r="BD16" s="17"/>
      <c r="BE16" s="20"/>
      <c r="BF16" s="20"/>
      <c r="BG16" s="17"/>
      <c r="BH16" s="17"/>
      <c r="BI16" s="17"/>
      <c r="BJ16" s="17"/>
      <c r="BK16" s="17"/>
      <c r="BL16" s="20"/>
      <c r="BM16" s="20">
        <f t="shared" si="3"/>
        <v>5</v>
      </c>
      <c r="BN16" s="249"/>
      <c r="BO16" s="25">
        <f t="shared" si="4"/>
        <v>5</v>
      </c>
      <c r="BP16" s="253">
        <f t="shared" si="5"/>
        <v>6076620</v>
      </c>
    </row>
    <row r="17" spans="1:68" s="11" customFormat="1" ht="15.75" customHeight="1">
      <c r="A17" s="589"/>
      <c r="B17" s="147" t="s">
        <v>125</v>
      </c>
      <c r="C17" s="147" t="s">
        <v>194</v>
      </c>
      <c r="D17" s="14" t="s">
        <v>36</v>
      </c>
      <c r="E17" s="148">
        <v>384750</v>
      </c>
      <c r="F17" s="16">
        <v>0.57999999999999996</v>
      </c>
      <c r="G17" s="15">
        <f t="shared" si="6"/>
        <v>161595.00000000003</v>
      </c>
      <c r="H17" s="17">
        <v>10</v>
      </c>
      <c r="I17" s="15">
        <f t="shared" si="0"/>
        <v>3847500</v>
      </c>
      <c r="J17" s="15">
        <f t="shared" si="1"/>
        <v>1615950.0000000002</v>
      </c>
      <c r="K17" s="15">
        <f t="shared" si="7"/>
        <v>1777545.0000000002</v>
      </c>
      <c r="L17" s="91"/>
      <c r="M17" s="17"/>
      <c r="N17" s="17"/>
      <c r="O17" s="17"/>
      <c r="P17" s="17"/>
      <c r="Q17" s="20"/>
      <c r="R17" s="20"/>
      <c r="S17" s="17"/>
      <c r="T17" s="17"/>
      <c r="U17" s="17"/>
      <c r="V17" s="17"/>
      <c r="W17" s="17"/>
      <c r="X17" s="20"/>
      <c r="Y17" s="20"/>
      <c r="Z17" s="17"/>
      <c r="AA17" s="17"/>
      <c r="AB17" s="17"/>
      <c r="AC17" s="17"/>
      <c r="AD17" s="17"/>
      <c r="AE17" s="249">
        <f t="shared" si="2"/>
        <v>0</v>
      </c>
      <c r="AF17" s="15">
        <f t="shared" si="8"/>
        <v>0</v>
      </c>
      <c r="AG17" s="249"/>
      <c r="AH17" s="249"/>
      <c r="AI17" s="17">
        <v>1</v>
      </c>
      <c r="AJ17" s="20"/>
      <c r="AK17" s="20"/>
      <c r="AL17" s="20"/>
      <c r="AM17" s="17"/>
      <c r="AN17" s="17">
        <v>1</v>
      </c>
      <c r="AO17" s="17"/>
      <c r="AP17" s="17">
        <v>1</v>
      </c>
      <c r="AQ17" s="20"/>
      <c r="AR17" s="20"/>
      <c r="AS17" s="20"/>
      <c r="AT17" s="17"/>
      <c r="AU17" s="17">
        <v>1</v>
      </c>
      <c r="AV17" s="17"/>
      <c r="AW17" s="17">
        <v>1</v>
      </c>
      <c r="AX17" s="20"/>
      <c r="AY17" s="20"/>
      <c r="AZ17" s="17"/>
      <c r="BA17" s="17">
        <v>1</v>
      </c>
      <c r="BB17" s="17"/>
      <c r="BC17" s="17">
        <v>1</v>
      </c>
      <c r="BD17" s="17"/>
      <c r="BE17" s="20"/>
      <c r="BF17" s="20"/>
      <c r="BG17" s="17">
        <v>1</v>
      </c>
      <c r="BH17" s="17"/>
      <c r="BI17" s="17">
        <v>1</v>
      </c>
      <c r="BJ17" s="17"/>
      <c r="BK17" s="17">
        <v>1</v>
      </c>
      <c r="BL17" s="20"/>
      <c r="BM17" s="20">
        <f t="shared" si="3"/>
        <v>10</v>
      </c>
      <c r="BN17" s="249"/>
      <c r="BO17" s="25">
        <f t="shared" si="4"/>
        <v>10</v>
      </c>
      <c r="BP17" s="253">
        <f t="shared" si="5"/>
        <v>1777545.0000000002</v>
      </c>
    </row>
    <row r="18" spans="1:68" s="11" customFormat="1" ht="15" customHeight="1">
      <c r="A18" s="589"/>
      <c r="B18" s="147" t="s">
        <v>193</v>
      </c>
      <c r="C18" s="147" t="s">
        <v>194</v>
      </c>
      <c r="D18" s="14" t="s">
        <v>36</v>
      </c>
      <c r="E18" s="148">
        <v>345870</v>
      </c>
      <c r="F18" s="16">
        <v>0.6</v>
      </c>
      <c r="G18" s="15">
        <f t="shared" si="6"/>
        <v>138348</v>
      </c>
      <c r="H18" s="17">
        <v>10</v>
      </c>
      <c r="I18" s="15">
        <f t="shared" si="0"/>
        <v>3458700</v>
      </c>
      <c r="J18" s="15">
        <f t="shared" si="1"/>
        <v>1383480</v>
      </c>
      <c r="K18" s="15">
        <f t="shared" si="7"/>
        <v>1521828</v>
      </c>
      <c r="L18" s="91"/>
      <c r="M18" s="17"/>
      <c r="N18" s="17"/>
      <c r="O18" s="17"/>
      <c r="P18" s="17"/>
      <c r="Q18" s="20"/>
      <c r="R18" s="20"/>
      <c r="S18" s="17"/>
      <c r="T18" s="17"/>
      <c r="U18" s="17"/>
      <c r="V18" s="17"/>
      <c r="W18" s="17"/>
      <c r="X18" s="20"/>
      <c r="Y18" s="20"/>
      <c r="Z18" s="17"/>
      <c r="AA18" s="17"/>
      <c r="AB18" s="17"/>
      <c r="AC18" s="17"/>
      <c r="AD18" s="17"/>
      <c r="AE18" s="249">
        <f t="shared" si="2"/>
        <v>0</v>
      </c>
      <c r="AF18" s="15">
        <f t="shared" si="8"/>
        <v>0</v>
      </c>
      <c r="AG18" s="249"/>
      <c r="AH18" s="249"/>
      <c r="AI18" s="17">
        <v>1</v>
      </c>
      <c r="AJ18" s="20"/>
      <c r="AK18" s="20"/>
      <c r="AL18" s="20"/>
      <c r="AM18" s="17">
        <v>1</v>
      </c>
      <c r="AN18" s="17"/>
      <c r="AO18" s="17">
        <v>1</v>
      </c>
      <c r="AP18" s="17"/>
      <c r="AQ18" s="20"/>
      <c r="AR18" s="20"/>
      <c r="AS18" s="20"/>
      <c r="AT18" s="17">
        <v>1</v>
      </c>
      <c r="AU18" s="17"/>
      <c r="AV18" s="17">
        <v>1</v>
      </c>
      <c r="AW18" s="17"/>
      <c r="AX18" s="20"/>
      <c r="AY18" s="20"/>
      <c r="AZ18" s="17">
        <v>1</v>
      </c>
      <c r="BA18" s="17"/>
      <c r="BB18" s="17">
        <v>1</v>
      </c>
      <c r="BC18" s="17"/>
      <c r="BD18" s="17">
        <v>1</v>
      </c>
      <c r="BE18" s="20"/>
      <c r="BF18" s="20"/>
      <c r="BG18" s="17"/>
      <c r="BH18" s="17">
        <v>1</v>
      </c>
      <c r="BI18" s="17"/>
      <c r="BJ18" s="17">
        <v>1</v>
      </c>
      <c r="BK18" s="17"/>
      <c r="BL18" s="20"/>
      <c r="BM18" s="20">
        <f t="shared" si="3"/>
        <v>10</v>
      </c>
      <c r="BN18" s="249"/>
      <c r="BO18" s="25">
        <f t="shared" si="4"/>
        <v>10</v>
      </c>
      <c r="BP18" s="253">
        <f t="shared" si="5"/>
        <v>1521828</v>
      </c>
    </row>
    <row r="19" spans="1:68" s="11" customFormat="1" ht="15" customHeight="1">
      <c r="A19" s="589"/>
      <c r="B19" s="147" t="s">
        <v>192</v>
      </c>
      <c r="C19" s="147" t="s">
        <v>194</v>
      </c>
      <c r="D19" s="14" t="s">
        <v>36</v>
      </c>
      <c r="E19" s="148">
        <v>407430</v>
      </c>
      <c r="F19" s="16">
        <v>0.55000000000000004</v>
      </c>
      <c r="G19" s="15">
        <f t="shared" si="6"/>
        <v>183343.49999999997</v>
      </c>
      <c r="H19" s="17">
        <v>10</v>
      </c>
      <c r="I19" s="15">
        <f t="shared" si="0"/>
        <v>4074300</v>
      </c>
      <c r="J19" s="15">
        <f t="shared" si="1"/>
        <v>1833434.9999999998</v>
      </c>
      <c r="K19" s="15">
        <f t="shared" si="7"/>
        <v>2016778.4999999998</v>
      </c>
      <c r="L19" s="41"/>
      <c r="M19" s="17"/>
      <c r="N19" s="17"/>
      <c r="O19" s="17"/>
      <c r="P19" s="17"/>
      <c r="Q19" s="20"/>
      <c r="R19" s="20"/>
      <c r="S19" s="17"/>
      <c r="T19" s="17"/>
      <c r="U19" s="17"/>
      <c r="V19" s="17"/>
      <c r="W19" s="17"/>
      <c r="X19" s="20"/>
      <c r="Y19" s="20"/>
      <c r="Z19" s="17"/>
      <c r="AA19" s="17"/>
      <c r="AB19" s="17"/>
      <c r="AC19" s="17"/>
      <c r="AD19" s="17"/>
      <c r="AE19" s="249">
        <f t="shared" si="2"/>
        <v>0</v>
      </c>
      <c r="AF19" s="15">
        <f t="shared" si="8"/>
        <v>0</v>
      </c>
      <c r="AG19" s="249"/>
      <c r="AH19" s="249"/>
      <c r="AI19" s="17">
        <v>1</v>
      </c>
      <c r="AJ19" s="20"/>
      <c r="AK19" s="20"/>
      <c r="AL19" s="20"/>
      <c r="AM19" s="17"/>
      <c r="AN19" s="17">
        <v>1</v>
      </c>
      <c r="AO19" s="17"/>
      <c r="AP19" s="17">
        <v>1</v>
      </c>
      <c r="AQ19" s="20"/>
      <c r="AR19" s="20"/>
      <c r="AS19" s="20"/>
      <c r="AT19" s="17"/>
      <c r="AU19" s="17">
        <v>1</v>
      </c>
      <c r="AV19" s="17"/>
      <c r="AW19" s="17">
        <v>1</v>
      </c>
      <c r="AX19" s="20"/>
      <c r="AY19" s="20"/>
      <c r="AZ19" s="17"/>
      <c r="BA19" s="17">
        <v>1</v>
      </c>
      <c r="BB19" s="17"/>
      <c r="BC19" s="17">
        <v>1</v>
      </c>
      <c r="BD19" s="17"/>
      <c r="BE19" s="20"/>
      <c r="BF19" s="20"/>
      <c r="BG19" s="17">
        <v>1</v>
      </c>
      <c r="BH19" s="17"/>
      <c r="BI19" s="17">
        <v>1</v>
      </c>
      <c r="BJ19" s="17"/>
      <c r="BK19" s="17">
        <v>1</v>
      </c>
      <c r="BL19" s="20"/>
      <c r="BM19" s="20">
        <f t="shared" si="3"/>
        <v>10</v>
      </c>
      <c r="BN19" s="249"/>
      <c r="BO19" s="25">
        <f t="shared" si="4"/>
        <v>10</v>
      </c>
      <c r="BP19" s="253">
        <f t="shared" si="5"/>
        <v>2016778.4999999998</v>
      </c>
    </row>
    <row r="20" spans="1:68" s="11" customFormat="1" ht="15" customHeight="1">
      <c r="A20" s="590"/>
      <c r="B20" s="147" t="s">
        <v>124</v>
      </c>
      <c r="C20" s="147" t="s">
        <v>277</v>
      </c>
      <c r="D20" s="14" t="s">
        <v>36</v>
      </c>
      <c r="E20" s="148"/>
      <c r="F20" s="16"/>
      <c r="G20" s="15">
        <v>276040</v>
      </c>
      <c r="H20" s="17">
        <v>60</v>
      </c>
      <c r="I20" s="15">
        <f t="shared" ref="I20" si="9">H20*E20</f>
        <v>0</v>
      </c>
      <c r="J20" s="15">
        <f t="shared" ref="J20" si="10">G20*H20</f>
        <v>16562400</v>
      </c>
      <c r="K20" s="15">
        <f t="shared" si="7"/>
        <v>18218640</v>
      </c>
      <c r="L20" s="41"/>
      <c r="M20" s="17">
        <v>2</v>
      </c>
      <c r="N20" s="17">
        <v>3</v>
      </c>
      <c r="O20" s="17">
        <v>2</v>
      </c>
      <c r="P20" s="17">
        <v>3</v>
      </c>
      <c r="Q20" s="20"/>
      <c r="R20" s="20"/>
      <c r="S20" s="17">
        <v>2</v>
      </c>
      <c r="T20" s="17">
        <v>3</v>
      </c>
      <c r="U20" s="17">
        <v>2</v>
      </c>
      <c r="V20" s="17">
        <v>3</v>
      </c>
      <c r="W20" s="17">
        <v>2</v>
      </c>
      <c r="X20" s="20"/>
      <c r="Y20" s="20"/>
      <c r="Z20" s="17">
        <v>2</v>
      </c>
      <c r="AA20" s="17">
        <v>3</v>
      </c>
      <c r="AB20" s="17">
        <v>2</v>
      </c>
      <c r="AC20" s="17">
        <v>3</v>
      </c>
      <c r="AD20" s="17">
        <v>2</v>
      </c>
      <c r="AE20" s="249">
        <f t="shared" si="2"/>
        <v>34</v>
      </c>
      <c r="AF20" s="15">
        <f t="shared" si="8"/>
        <v>10323896</v>
      </c>
      <c r="AG20" s="249"/>
      <c r="AH20" s="249"/>
      <c r="AI20" s="17">
        <v>3</v>
      </c>
      <c r="AJ20" s="20"/>
      <c r="AK20" s="20"/>
      <c r="AL20" s="20"/>
      <c r="AM20" s="17">
        <v>3</v>
      </c>
      <c r="AN20" s="17">
        <v>2</v>
      </c>
      <c r="AO20" s="17">
        <v>3</v>
      </c>
      <c r="AP20" s="17">
        <v>3</v>
      </c>
      <c r="AQ20" s="20"/>
      <c r="AR20" s="20"/>
      <c r="AS20" s="20"/>
      <c r="AT20" s="17">
        <v>3</v>
      </c>
      <c r="AU20" s="17">
        <v>3</v>
      </c>
      <c r="AV20" s="17">
        <v>3</v>
      </c>
      <c r="AW20" s="17">
        <v>3</v>
      </c>
      <c r="AX20" s="20"/>
      <c r="AY20" s="20"/>
      <c r="AZ20" s="17"/>
      <c r="BA20" s="17"/>
      <c r="BB20" s="17"/>
      <c r="BC20" s="17"/>
      <c r="BD20" s="17"/>
      <c r="BE20" s="20"/>
      <c r="BF20" s="20"/>
      <c r="BG20" s="17"/>
      <c r="BH20" s="17"/>
      <c r="BI20" s="17"/>
      <c r="BJ20" s="17"/>
      <c r="BK20" s="17"/>
      <c r="BL20" s="20"/>
      <c r="BM20" s="20">
        <f t="shared" si="3"/>
        <v>26</v>
      </c>
      <c r="BN20" s="249"/>
      <c r="BO20" s="25">
        <f t="shared" si="4"/>
        <v>60</v>
      </c>
      <c r="BP20" s="253">
        <f t="shared" si="5"/>
        <v>7894744</v>
      </c>
    </row>
    <row r="21" spans="1:68" s="11" customFormat="1" ht="15" customHeight="1">
      <c r="F21" s="1"/>
      <c r="H21" s="180">
        <f>SUM(H13:H20)</f>
        <v>115</v>
      </c>
      <c r="J21" s="145" t="s">
        <v>46</v>
      </c>
      <c r="K21" s="146">
        <f>SUM(K13:K20)</f>
        <v>67632609</v>
      </c>
      <c r="M21" s="92">
        <f>SUM(M13:M20)</f>
        <v>2</v>
      </c>
      <c r="N21" s="92">
        <f t="shared" ref="N21:BL21" si="11">SUM(N13:N20)</f>
        <v>3</v>
      </c>
      <c r="O21" s="92">
        <f t="shared" si="11"/>
        <v>2</v>
      </c>
      <c r="P21" s="92">
        <f t="shared" si="11"/>
        <v>3</v>
      </c>
      <c r="Q21" s="92">
        <f t="shared" si="11"/>
        <v>0</v>
      </c>
      <c r="R21" s="92">
        <f t="shared" si="11"/>
        <v>0</v>
      </c>
      <c r="S21" s="92">
        <f t="shared" si="11"/>
        <v>3</v>
      </c>
      <c r="T21" s="92">
        <f t="shared" si="11"/>
        <v>3</v>
      </c>
      <c r="U21" s="92">
        <f t="shared" si="11"/>
        <v>3</v>
      </c>
      <c r="V21" s="92">
        <f t="shared" si="11"/>
        <v>3</v>
      </c>
      <c r="W21" s="92">
        <f t="shared" si="11"/>
        <v>3</v>
      </c>
      <c r="X21" s="92">
        <f t="shared" si="11"/>
        <v>0</v>
      </c>
      <c r="Y21" s="92">
        <f t="shared" si="11"/>
        <v>0</v>
      </c>
      <c r="Z21" s="92">
        <f t="shared" si="11"/>
        <v>2</v>
      </c>
      <c r="AA21" s="92">
        <f t="shared" si="11"/>
        <v>4</v>
      </c>
      <c r="AB21" s="92">
        <f t="shared" si="11"/>
        <v>2</v>
      </c>
      <c r="AC21" s="92">
        <f t="shared" si="11"/>
        <v>4</v>
      </c>
      <c r="AD21" s="92">
        <f t="shared" si="11"/>
        <v>2</v>
      </c>
      <c r="AE21" s="249">
        <f t="shared" si="2"/>
        <v>39</v>
      </c>
      <c r="AF21" s="15">
        <f>SUM(AF13:AF20)</f>
        <v>12896658.5</v>
      </c>
      <c r="AG21" s="250"/>
      <c r="AH21" s="250"/>
      <c r="AI21" s="92">
        <f t="shared" si="11"/>
        <v>10</v>
      </c>
      <c r="AJ21" s="92">
        <f t="shared" si="11"/>
        <v>0</v>
      </c>
      <c r="AK21" s="92">
        <f t="shared" si="11"/>
        <v>0</v>
      </c>
      <c r="AL21" s="92">
        <f t="shared" si="11"/>
        <v>0</v>
      </c>
      <c r="AM21" s="92">
        <f t="shared" si="11"/>
        <v>5</v>
      </c>
      <c r="AN21" s="92">
        <f t="shared" si="11"/>
        <v>7</v>
      </c>
      <c r="AO21" s="92">
        <f t="shared" si="11"/>
        <v>5</v>
      </c>
      <c r="AP21" s="92">
        <f t="shared" si="11"/>
        <v>8</v>
      </c>
      <c r="AQ21" s="92">
        <f t="shared" si="11"/>
        <v>0</v>
      </c>
      <c r="AR21" s="92">
        <f t="shared" si="11"/>
        <v>0</v>
      </c>
      <c r="AS21" s="92">
        <f t="shared" si="11"/>
        <v>0</v>
      </c>
      <c r="AT21" s="92">
        <f t="shared" si="11"/>
        <v>5</v>
      </c>
      <c r="AU21" s="92">
        <f t="shared" si="11"/>
        <v>8</v>
      </c>
      <c r="AV21" s="92">
        <f t="shared" si="11"/>
        <v>5</v>
      </c>
      <c r="AW21" s="92">
        <f t="shared" si="11"/>
        <v>8</v>
      </c>
      <c r="AX21" s="92">
        <f t="shared" si="11"/>
        <v>0</v>
      </c>
      <c r="AY21" s="92">
        <f t="shared" si="11"/>
        <v>0</v>
      </c>
      <c r="AZ21" s="92">
        <f t="shared" si="11"/>
        <v>1</v>
      </c>
      <c r="BA21" s="92">
        <f t="shared" si="11"/>
        <v>2</v>
      </c>
      <c r="BB21" s="92">
        <f t="shared" si="11"/>
        <v>1</v>
      </c>
      <c r="BC21" s="92">
        <f t="shared" si="11"/>
        <v>2</v>
      </c>
      <c r="BD21" s="92">
        <f t="shared" si="11"/>
        <v>1</v>
      </c>
      <c r="BE21" s="92">
        <f t="shared" si="11"/>
        <v>0</v>
      </c>
      <c r="BF21" s="92">
        <f t="shared" si="11"/>
        <v>0</v>
      </c>
      <c r="BG21" s="92">
        <f t="shared" si="11"/>
        <v>2</v>
      </c>
      <c r="BH21" s="92">
        <f t="shared" si="11"/>
        <v>1</v>
      </c>
      <c r="BI21" s="92">
        <f t="shared" si="11"/>
        <v>2</v>
      </c>
      <c r="BJ21" s="92">
        <f t="shared" si="11"/>
        <v>1</v>
      </c>
      <c r="BK21" s="92">
        <f t="shared" si="11"/>
        <v>2</v>
      </c>
      <c r="BL21" s="92">
        <f t="shared" si="11"/>
        <v>0</v>
      </c>
      <c r="BM21" s="20">
        <f t="shared" si="3"/>
        <v>76</v>
      </c>
      <c r="BN21" s="250"/>
      <c r="BO21" s="92">
        <f>SUM(BO13:BO20)</f>
        <v>115</v>
      </c>
      <c r="BP21" s="253">
        <f>SUM(BP13:BP20)</f>
        <v>54735950.5</v>
      </c>
    </row>
    <row r="22" spans="1:68" s="11" customFormat="1">
      <c r="F22" s="1"/>
      <c r="H22" s="3"/>
      <c r="J22" s="21" t="s">
        <v>47</v>
      </c>
      <c r="K22" s="22">
        <f>K21*19%</f>
        <v>12850195.710000001</v>
      </c>
      <c r="AD22" s="3"/>
      <c r="AE22" s="251"/>
      <c r="AF22" s="251"/>
      <c r="AG22" s="251"/>
      <c r="AH22" s="251"/>
      <c r="BL22" s="3"/>
      <c r="BM22" s="3"/>
      <c r="BN22" s="251"/>
    </row>
    <row r="23" spans="1:68" s="11" customFormat="1">
      <c r="E23" s="7"/>
      <c r="F23" s="8"/>
      <c r="G23" s="7" t="s">
        <v>6</v>
      </c>
      <c r="H23" s="3"/>
      <c r="J23" s="21" t="s">
        <v>48</v>
      </c>
      <c r="K23" s="22">
        <f>SUM(K21:K22)</f>
        <v>80482804.710000008</v>
      </c>
      <c r="AE23" s="150"/>
      <c r="AF23" s="150"/>
      <c r="AG23" s="150"/>
      <c r="AH23" s="150"/>
      <c r="BL23" s="3"/>
      <c r="BM23" s="3"/>
      <c r="BN23" s="251"/>
    </row>
    <row r="24" spans="1:68" s="11" customFormat="1">
      <c r="F24" s="1"/>
      <c r="G24" s="11" t="s">
        <v>6</v>
      </c>
      <c r="H24" s="3"/>
      <c r="K24" s="181" t="s">
        <v>6</v>
      </c>
      <c r="AE24" s="150"/>
      <c r="AF24" s="150"/>
      <c r="AG24" s="150"/>
      <c r="AH24" s="150"/>
      <c r="BN24" s="150"/>
    </row>
    <row r="25" spans="1:68" s="11" customFormat="1">
      <c r="C25" s="149"/>
      <c r="D25" s="149"/>
      <c r="E25" s="149"/>
      <c r="F25" s="151"/>
      <c r="H25" s="3"/>
      <c r="K25" s="6" t="s">
        <v>6</v>
      </c>
      <c r="AE25" s="150"/>
      <c r="AF25" s="150"/>
      <c r="AG25" s="150"/>
      <c r="AH25" s="150"/>
      <c r="BN25" s="150"/>
    </row>
    <row r="26" spans="1:68" s="11" customFormat="1">
      <c r="C26" s="149"/>
      <c r="D26" s="150"/>
      <c r="E26" s="149"/>
      <c r="F26" s="152"/>
      <c r="H26" s="3"/>
      <c r="AE26" s="150"/>
      <c r="AF26" s="150"/>
      <c r="AG26" s="150"/>
      <c r="AH26" s="150"/>
      <c r="BN26" s="150"/>
    </row>
    <row r="27" spans="1:68" s="11" customFormat="1">
      <c r="C27" s="149"/>
      <c r="D27" s="150"/>
      <c r="E27" s="149"/>
      <c r="F27" s="152"/>
      <c r="H27" s="3"/>
      <c r="AE27" s="150"/>
      <c r="AF27" s="150"/>
      <c r="AG27" s="150"/>
      <c r="AH27" s="150"/>
      <c r="BN27" s="150"/>
    </row>
    <row r="28" spans="1:68" s="11" customFormat="1">
      <c r="C28" s="149"/>
      <c r="D28" s="150"/>
      <c r="E28" s="149"/>
      <c r="F28" s="152"/>
      <c r="H28" s="3"/>
      <c r="AE28" s="150"/>
      <c r="AF28" s="150"/>
      <c r="AG28" s="150"/>
      <c r="AH28" s="150"/>
      <c r="BN28" s="150"/>
    </row>
    <row r="29" spans="1:68" s="11" customFormat="1">
      <c r="C29" s="149"/>
      <c r="D29" s="150"/>
      <c r="E29" s="153"/>
      <c r="F29" s="152"/>
      <c r="H29" s="3"/>
      <c r="AE29" s="150"/>
      <c r="AF29" s="150"/>
      <c r="AG29" s="150"/>
      <c r="AH29" s="150"/>
      <c r="BN29" s="150"/>
    </row>
    <row r="30" spans="1:68" s="11" customFormat="1">
      <c r="C30" s="149"/>
      <c r="D30" s="150"/>
      <c r="E30" s="149"/>
      <c r="F30" s="152"/>
      <c r="H30" s="3"/>
      <c r="AE30" s="150"/>
      <c r="AF30" s="150"/>
      <c r="AG30" s="150"/>
      <c r="AH30" s="150"/>
      <c r="BN30" s="150"/>
    </row>
    <row r="31" spans="1:68" s="11" customFormat="1">
      <c r="C31" s="149"/>
      <c r="D31" s="150"/>
      <c r="E31" s="149"/>
      <c r="F31" s="152"/>
      <c r="H31" s="3"/>
      <c r="AE31" s="150"/>
      <c r="AF31" s="150"/>
      <c r="AG31" s="150"/>
      <c r="AH31" s="150"/>
      <c r="BN31" s="150"/>
    </row>
    <row r="32" spans="1:68" s="11" customFormat="1">
      <c r="C32" s="149"/>
      <c r="D32" s="150"/>
      <c r="E32" s="150"/>
      <c r="F32" s="152"/>
      <c r="H32" s="3"/>
      <c r="AE32" s="150"/>
      <c r="AF32" s="150"/>
      <c r="AG32" s="150"/>
      <c r="AH32" s="150"/>
      <c r="BN32" s="150"/>
    </row>
    <row r="33" spans="6:66" s="11" customFormat="1">
      <c r="F33" s="1"/>
      <c r="H33" s="3"/>
      <c r="AE33" s="150"/>
      <c r="AF33" s="150"/>
      <c r="AG33" s="150"/>
      <c r="AH33" s="150"/>
      <c r="BN33" s="150"/>
    </row>
    <row r="34" spans="6:66" s="11" customFormat="1">
      <c r="F34" s="1"/>
      <c r="H34" s="3"/>
      <c r="AE34" s="150"/>
      <c r="AF34" s="150"/>
      <c r="AG34" s="150"/>
      <c r="AH34" s="150"/>
      <c r="BN34" s="150"/>
    </row>
    <row r="35" spans="6:66" s="11" customFormat="1">
      <c r="F35" s="1"/>
      <c r="H35" s="3"/>
      <c r="AE35" s="150"/>
      <c r="AF35" s="150"/>
      <c r="AG35" s="150"/>
      <c r="AH35" s="150"/>
      <c r="BN35" s="150"/>
    </row>
    <row r="36" spans="6:66" s="11" customFormat="1">
      <c r="F36" s="1"/>
      <c r="H36" s="3"/>
      <c r="AE36" s="150"/>
      <c r="AF36" s="150"/>
      <c r="AG36" s="150"/>
      <c r="AH36" s="150"/>
      <c r="BN36" s="150"/>
    </row>
    <row r="37" spans="6:66" s="11" customFormat="1">
      <c r="F37" s="1"/>
      <c r="H37" s="3"/>
      <c r="AE37" s="150"/>
      <c r="AF37" s="150"/>
      <c r="AG37" s="150"/>
      <c r="AH37" s="150"/>
      <c r="BN37" s="150"/>
    </row>
    <row r="38" spans="6:66" s="11" customFormat="1">
      <c r="F38" s="1"/>
      <c r="H38" s="3"/>
      <c r="AE38" s="150"/>
      <c r="AF38" s="150"/>
      <c r="AG38" s="150"/>
      <c r="AH38" s="150"/>
      <c r="BN38" s="150"/>
    </row>
    <row r="39" spans="6:66" s="11" customFormat="1">
      <c r="F39" s="1"/>
      <c r="H39" s="3"/>
      <c r="AE39" s="150"/>
      <c r="AF39" s="150"/>
      <c r="AG39" s="150"/>
      <c r="AH39" s="150"/>
      <c r="BN39" s="150"/>
    </row>
    <row r="40" spans="6:66" s="11" customFormat="1">
      <c r="F40" s="1"/>
      <c r="H40" s="3"/>
      <c r="AE40" s="150"/>
      <c r="AF40" s="150"/>
      <c r="AG40" s="150"/>
      <c r="AH40" s="150"/>
      <c r="BN40" s="150"/>
    </row>
    <row r="41" spans="6:66" s="11" customFormat="1">
      <c r="F41" s="1"/>
      <c r="H41" s="3"/>
      <c r="AE41" s="150"/>
      <c r="AF41" s="150"/>
      <c r="AG41" s="150"/>
      <c r="AH41" s="150"/>
      <c r="BN41" s="150"/>
    </row>
    <row r="42" spans="6:66" s="11" customFormat="1">
      <c r="F42" s="1"/>
      <c r="H42" s="3"/>
      <c r="AE42" s="150"/>
      <c r="AF42" s="150"/>
      <c r="AG42" s="150"/>
      <c r="AH42" s="150"/>
      <c r="BN42" s="150"/>
    </row>
    <row r="43" spans="6:66" s="11" customFormat="1">
      <c r="F43" s="1"/>
      <c r="H43" s="3"/>
      <c r="AE43" s="150"/>
      <c r="AF43" s="150"/>
      <c r="AG43" s="150"/>
      <c r="AH43" s="150"/>
      <c r="BN43" s="150"/>
    </row>
    <row r="44" spans="6:66" s="11" customFormat="1">
      <c r="F44" s="1"/>
      <c r="H44" s="3"/>
      <c r="AE44" s="150"/>
      <c r="AF44" s="150"/>
      <c r="AG44" s="150"/>
      <c r="AH44" s="150"/>
      <c r="BN44" s="150"/>
    </row>
    <row r="45" spans="6:66" s="11" customFormat="1">
      <c r="F45" s="1"/>
      <c r="H45" s="3"/>
      <c r="AE45" s="150"/>
      <c r="AF45" s="150"/>
      <c r="AG45" s="150"/>
      <c r="AH45" s="150"/>
      <c r="BN45" s="150"/>
    </row>
    <row r="46" spans="6:66" s="11" customFormat="1">
      <c r="F46" s="1"/>
      <c r="H46" s="3"/>
      <c r="AE46" s="150"/>
      <c r="AF46" s="150"/>
      <c r="AG46" s="150"/>
      <c r="AH46" s="150"/>
      <c r="BN46" s="150"/>
    </row>
    <row r="47" spans="6:66" s="11" customFormat="1">
      <c r="F47" s="1"/>
      <c r="H47" s="3"/>
      <c r="AE47" s="150"/>
      <c r="AF47" s="150"/>
      <c r="AG47" s="150"/>
      <c r="AH47" s="150"/>
      <c r="BN47" s="150"/>
    </row>
    <row r="48" spans="6:66" s="11" customFormat="1">
      <c r="F48" s="1"/>
      <c r="H48" s="3"/>
      <c r="AE48" s="150"/>
      <c r="AF48" s="150"/>
      <c r="AG48" s="150"/>
      <c r="AH48" s="150"/>
      <c r="BN48" s="150"/>
    </row>
    <row r="49" spans="6:66" s="11" customFormat="1">
      <c r="F49" s="1"/>
      <c r="H49" s="3"/>
      <c r="AE49" s="150"/>
      <c r="AF49" s="150"/>
      <c r="AG49" s="150"/>
      <c r="AH49" s="150"/>
      <c r="BN49" s="150"/>
    </row>
    <row r="50" spans="6:66" s="11" customFormat="1">
      <c r="F50" s="1"/>
      <c r="H50" s="3"/>
      <c r="AE50" s="150"/>
      <c r="AF50" s="150"/>
      <c r="AG50" s="150"/>
      <c r="AH50" s="150"/>
      <c r="BN50" s="150"/>
    </row>
    <row r="51" spans="6:66" s="11" customFormat="1">
      <c r="F51" s="1"/>
      <c r="H51" s="3"/>
      <c r="AE51" s="150"/>
      <c r="AF51" s="150"/>
      <c r="AG51" s="150"/>
      <c r="AH51" s="150"/>
      <c r="BN51" s="150"/>
    </row>
    <row r="52" spans="6:66" s="11" customFormat="1">
      <c r="F52" s="1"/>
      <c r="H52" s="3"/>
      <c r="AE52" s="150"/>
      <c r="AF52" s="150"/>
      <c r="AG52" s="150"/>
      <c r="AH52" s="150"/>
      <c r="BN52" s="150"/>
    </row>
    <row r="53" spans="6:66" s="11" customFormat="1">
      <c r="F53" s="1"/>
      <c r="H53" s="3"/>
      <c r="AE53" s="150"/>
      <c r="AF53" s="150"/>
      <c r="AG53" s="150"/>
      <c r="AH53" s="150"/>
      <c r="BN53" s="150"/>
    </row>
    <row r="54" spans="6:66" s="11" customFormat="1">
      <c r="F54" s="1"/>
      <c r="H54" s="3"/>
      <c r="AE54" s="150"/>
      <c r="AF54" s="150"/>
      <c r="AG54" s="150"/>
      <c r="AH54" s="150"/>
      <c r="BN54" s="150"/>
    </row>
    <row r="55" spans="6:66" s="11" customFormat="1">
      <c r="F55" s="1"/>
      <c r="H55" s="3"/>
      <c r="AE55" s="150"/>
      <c r="AF55" s="150"/>
      <c r="AG55" s="150"/>
      <c r="AH55" s="150"/>
      <c r="BN55" s="150"/>
    </row>
    <row r="56" spans="6:66" s="11" customFormat="1">
      <c r="F56" s="1"/>
      <c r="H56" s="3"/>
      <c r="AE56" s="150"/>
      <c r="AF56" s="150"/>
      <c r="AG56" s="150"/>
      <c r="AH56" s="150"/>
      <c r="BN56" s="150"/>
    </row>
    <row r="57" spans="6:66" s="11" customFormat="1">
      <c r="F57" s="1"/>
      <c r="H57" s="3"/>
      <c r="AE57" s="150"/>
      <c r="AF57" s="150"/>
      <c r="AG57" s="150"/>
      <c r="AH57" s="150"/>
      <c r="BN57" s="150"/>
    </row>
    <row r="58" spans="6:66" s="11" customFormat="1">
      <c r="F58" s="1"/>
      <c r="H58" s="3"/>
      <c r="AE58" s="150"/>
      <c r="AF58" s="150"/>
      <c r="AG58" s="150"/>
      <c r="AH58" s="150"/>
      <c r="BN58" s="150"/>
    </row>
    <row r="59" spans="6:66" s="11" customFormat="1">
      <c r="F59" s="1"/>
      <c r="H59" s="3"/>
      <c r="AE59" s="150"/>
      <c r="AF59" s="150"/>
      <c r="AG59" s="150"/>
      <c r="AH59" s="150"/>
      <c r="BN59" s="150"/>
    </row>
    <row r="60" spans="6:66" s="11" customFormat="1">
      <c r="F60" s="1"/>
      <c r="H60" s="3"/>
      <c r="AE60" s="150"/>
      <c r="AF60" s="150"/>
      <c r="AG60" s="150"/>
      <c r="AH60" s="150"/>
      <c r="BN60" s="150"/>
    </row>
    <row r="61" spans="6:66" s="11" customFormat="1">
      <c r="F61" s="1"/>
      <c r="H61" s="3"/>
      <c r="AE61" s="150"/>
      <c r="AF61" s="150"/>
      <c r="AG61" s="150"/>
      <c r="AH61" s="150"/>
      <c r="BN61" s="150"/>
    </row>
    <row r="62" spans="6:66" s="11" customFormat="1">
      <c r="F62" s="1"/>
      <c r="H62" s="3"/>
      <c r="AE62" s="150"/>
      <c r="AF62" s="150"/>
      <c r="AG62" s="150"/>
      <c r="AH62" s="150"/>
      <c r="BN62" s="150"/>
    </row>
    <row r="63" spans="6:66" s="11" customFormat="1">
      <c r="F63" s="1"/>
      <c r="H63" s="3"/>
      <c r="AE63" s="150"/>
      <c r="AF63" s="150"/>
      <c r="AG63" s="150"/>
      <c r="AH63" s="150"/>
      <c r="BN63" s="150"/>
    </row>
    <row r="64" spans="6:66" s="11" customFormat="1">
      <c r="F64" s="1"/>
      <c r="H64" s="3"/>
      <c r="AE64" s="150"/>
      <c r="AF64" s="150"/>
      <c r="AG64" s="150"/>
      <c r="AH64" s="150"/>
      <c r="BN64" s="150"/>
    </row>
    <row r="65" spans="6:66" s="11" customFormat="1">
      <c r="F65" s="1"/>
      <c r="H65" s="3"/>
      <c r="AE65" s="150"/>
      <c r="AF65" s="150"/>
      <c r="AG65" s="150"/>
      <c r="AH65" s="150"/>
      <c r="BN65" s="150"/>
    </row>
    <row r="66" spans="6:66" s="11" customFormat="1">
      <c r="F66" s="1"/>
      <c r="H66" s="3"/>
      <c r="AE66" s="150"/>
      <c r="AF66" s="150"/>
      <c r="AG66" s="150"/>
      <c r="AH66" s="150"/>
      <c r="BN66" s="150"/>
    </row>
    <row r="67" spans="6:66" s="11" customFormat="1">
      <c r="F67" s="1"/>
      <c r="H67" s="3"/>
      <c r="AE67" s="150"/>
      <c r="AF67" s="150"/>
      <c r="AG67" s="150"/>
      <c r="AH67" s="150"/>
      <c r="BN67" s="150"/>
    </row>
    <row r="68" spans="6:66" s="11" customFormat="1">
      <c r="F68" s="1"/>
      <c r="H68" s="3"/>
      <c r="AE68" s="150"/>
      <c r="AF68" s="150"/>
      <c r="AG68" s="150"/>
      <c r="AH68" s="150"/>
      <c r="BN68" s="150"/>
    </row>
    <row r="69" spans="6:66" s="11" customFormat="1">
      <c r="F69" s="1"/>
      <c r="H69" s="3"/>
      <c r="AE69" s="150"/>
      <c r="AF69" s="150"/>
      <c r="AG69" s="150"/>
      <c r="AH69" s="150"/>
      <c r="BN69" s="150"/>
    </row>
    <row r="70" spans="6:66" s="11" customFormat="1">
      <c r="F70" s="1"/>
      <c r="H70" s="3"/>
      <c r="AE70" s="150"/>
      <c r="AF70" s="150"/>
      <c r="AG70" s="150"/>
      <c r="AH70" s="150"/>
      <c r="BN70" s="150"/>
    </row>
    <row r="71" spans="6:66" s="11" customFormat="1">
      <c r="F71" s="1"/>
      <c r="H71" s="3"/>
      <c r="AE71" s="150"/>
      <c r="AF71" s="150"/>
      <c r="AG71" s="150"/>
      <c r="AH71" s="150"/>
      <c r="BN71" s="150"/>
    </row>
    <row r="72" spans="6:66" s="11" customFormat="1">
      <c r="F72" s="1"/>
      <c r="H72" s="3"/>
      <c r="AE72" s="150"/>
      <c r="AF72" s="150"/>
      <c r="AG72" s="150"/>
      <c r="AH72" s="150"/>
      <c r="BN72" s="150"/>
    </row>
    <row r="73" spans="6:66" s="11" customFormat="1">
      <c r="F73" s="1"/>
      <c r="H73" s="3"/>
      <c r="AE73" s="150"/>
      <c r="AF73" s="150"/>
      <c r="AG73" s="150"/>
      <c r="AH73" s="150"/>
      <c r="BN73" s="150"/>
    </row>
    <row r="74" spans="6:66" s="11" customFormat="1">
      <c r="F74" s="1"/>
      <c r="H74" s="3"/>
      <c r="AE74" s="150"/>
      <c r="AF74" s="150"/>
      <c r="AG74" s="150"/>
      <c r="AH74" s="150"/>
      <c r="BN74" s="150"/>
    </row>
    <row r="75" spans="6:66" s="11" customFormat="1">
      <c r="F75" s="1"/>
      <c r="H75" s="3"/>
      <c r="AE75" s="150"/>
      <c r="AF75" s="150"/>
      <c r="AG75" s="150"/>
      <c r="AH75" s="150"/>
      <c r="BN75" s="150"/>
    </row>
    <row r="76" spans="6:66" s="11" customFormat="1">
      <c r="F76" s="1"/>
      <c r="H76" s="3"/>
      <c r="AE76" s="150"/>
      <c r="AF76" s="150"/>
      <c r="AG76" s="150"/>
      <c r="AH76" s="150"/>
      <c r="BN76" s="150"/>
    </row>
    <row r="77" spans="6:66" s="11" customFormat="1">
      <c r="F77" s="1"/>
      <c r="H77" s="3"/>
      <c r="AE77" s="150"/>
      <c r="AF77" s="150"/>
      <c r="AG77" s="150"/>
      <c r="AH77" s="150"/>
      <c r="BN77" s="150"/>
    </row>
    <row r="78" spans="6:66" s="11" customFormat="1">
      <c r="F78" s="1"/>
      <c r="H78" s="3"/>
      <c r="AE78" s="150"/>
      <c r="AF78" s="150"/>
      <c r="AG78" s="150"/>
      <c r="AH78" s="150"/>
      <c r="BN78" s="150"/>
    </row>
    <row r="79" spans="6:66" s="11" customFormat="1">
      <c r="F79" s="1"/>
      <c r="H79" s="3"/>
      <c r="AE79" s="150"/>
      <c r="AF79" s="150"/>
      <c r="AG79" s="150"/>
      <c r="AH79" s="150"/>
      <c r="BN79" s="150"/>
    </row>
    <row r="80" spans="6:66" s="11" customFormat="1">
      <c r="F80" s="1"/>
      <c r="H80" s="3"/>
      <c r="AE80" s="150"/>
      <c r="AF80" s="150"/>
      <c r="AG80" s="150"/>
      <c r="AH80" s="150"/>
      <c r="BN80" s="150"/>
    </row>
    <row r="81" spans="6:66" s="11" customFormat="1">
      <c r="F81" s="1"/>
      <c r="H81" s="3"/>
      <c r="AE81" s="150"/>
      <c r="AF81" s="150"/>
      <c r="AG81" s="150"/>
      <c r="AH81" s="150"/>
      <c r="BN81" s="150"/>
    </row>
    <row r="82" spans="6:66" s="11" customFormat="1">
      <c r="F82" s="1"/>
      <c r="H82" s="3"/>
      <c r="AE82" s="150"/>
      <c r="AF82" s="150"/>
      <c r="AG82" s="150"/>
      <c r="AH82" s="150"/>
      <c r="BN82" s="150"/>
    </row>
    <row r="83" spans="6:66" s="11" customFormat="1">
      <c r="F83" s="1"/>
      <c r="H83" s="3"/>
      <c r="AE83" s="150"/>
      <c r="AF83" s="150"/>
      <c r="AG83" s="150"/>
      <c r="AH83" s="150"/>
      <c r="BN83" s="150"/>
    </row>
    <row r="84" spans="6:66" s="11" customFormat="1">
      <c r="F84" s="1"/>
      <c r="H84" s="3"/>
      <c r="AE84" s="150"/>
      <c r="AF84" s="150"/>
      <c r="AG84" s="150"/>
      <c r="AH84" s="150"/>
      <c r="BN84" s="150"/>
    </row>
    <row r="85" spans="6:66" s="11" customFormat="1">
      <c r="F85" s="1"/>
      <c r="H85" s="3"/>
      <c r="AE85" s="150"/>
      <c r="AF85" s="150"/>
      <c r="AG85" s="150"/>
      <c r="AH85" s="150"/>
      <c r="BN85" s="150"/>
    </row>
    <row r="86" spans="6:66" s="11" customFormat="1">
      <c r="F86" s="1"/>
      <c r="H86" s="3"/>
      <c r="AE86" s="150"/>
      <c r="AF86" s="150"/>
      <c r="AG86" s="150"/>
      <c r="AH86" s="150"/>
      <c r="BN86" s="150"/>
    </row>
    <row r="87" spans="6:66" s="11" customFormat="1">
      <c r="F87" s="1"/>
      <c r="H87" s="3"/>
      <c r="AE87" s="150"/>
      <c r="AF87" s="150"/>
      <c r="AG87" s="150"/>
      <c r="AH87" s="150"/>
      <c r="BN87" s="150"/>
    </row>
    <row r="88" spans="6:66" s="11" customFormat="1">
      <c r="F88" s="1"/>
      <c r="H88" s="3"/>
      <c r="AE88" s="150"/>
      <c r="AF88" s="150"/>
      <c r="AG88" s="150"/>
      <c r="AH88" s="150"/>
      <c r="BN88" s="150"/>
    </row>
    <row r="89" spans="6:66" s="11" customFormat="1">
      <c r="F89" s="1"/>
      <c r="H89" s="3"/>
      <c r="AE89" s="150"/>
      <c r="AF89" s="150"/>
      <c r="AG89" s="150"/>
      <c r="AH89" s="150"/>
      <c r="BN89" s="150"/>
    </row>
    <row r="90" spans="6:66" s="11" customFormat="1">
      <c r="F90" s="1"/>
      <c r="H90" s="3"/>
      <c r="AE90" s="150"/>
      <c r="AF90" s="150"/>
      <c r="AG90" s="150"/>
      <c r="AH90" s="150"/>
      <c r="BN90" s="150"/>
    </row>
    <row r="91" spans="6:66" s="11" customFormat="1">
      <c r="F91" s="1"/>
      <c r="H91" s="3"/>
      <c r="AE91" s="150"/>
      <c r="AF91" s="150"/>
      <c r="AG91" s="150"/>
      <c r="AH91" s="150"/>
      <c r="BN91" s="150"/>
    </row>
    <row r="92" spans="6:66" s="11" customFormat="1">
      <c r="F92" s="1"/>
      <c r="H92" s="3"/>
      <c r="AE92" s="150"/>
      <c r="AF92" s="150"/>
      <c r="AG92" s="150"/>
      <c r="AH92" s="150"/>
      <c r="BN92" s="150"/>
    </row>
    <row r="93" spans="6:66" s="11" customFormat="1">
      <c r="F93" s="1"/>
      <c r="H93" s="3"/>
      <c r="AE93" s="150"/>
      <c r="AF93" s="150"/>
      <c r="AG93" s="150"/>
      <c r="AH93" s="150"/>
      <c r="BN93" s="150"/>
    </row>
    <row r="94" spans="6:66" s="11" customFormat="1">
      <c r="F94" s="1"/>
      <c r="H94" s="3"/>
      <c r="AE94" s="150"/>
      <c r="AF94" s="150"/>
      <c r="AG94" s="150"/>
      <c r="AH94" s="150"/>
      <c r="BN94" s="150"/>
    </row>
    <row r="95" spans="6:66" s="11" customFormat="1">
      <c r="F95" s="1"/>
      <c r="H95" s="3"/>
      <c r="AE95" s="150"/>
      <c r="AF95" s="150"/>
      <c r="AG95" s="150"/>
      <c r="AH95" s="150"/>
      <c r="BN95" s="150"/>
    </row>
    <row r="96" spans="6:66" s="11" customFormat="1">
      <c r="F96" s="1"/>
      <c r="H96" s="3"/>
      <c r="AE96" s="150"/>
      <c r="AF96" s="150"/>
      <c r="AG96" s="150"/>
      <c r="AH96" s="150"/>
      <c r="BN96" s="150"/>
    </row>
    <row r="97" spans="6:66" s="11" customFormat="1">
      <c r="F97" s="1"/>
      <c r="H97" s="3"/>
      <c r="AE97" s="150"/>
      <c r="AF97" s="150"/>
      <c r="AG97" s="150"/>
      <c r="AH97" s="150"/>
      <c r="BN97" s="150"/>
    </row>
    <row r="98" spans="6:66" s="11" customFormat="1">
      <c r="F98" s="1"/>
      <c r="H98" s="3"/>
      <c r="AE98" s="150"/>
      <c r="AF98" s="150"/>
      <c r="AG98" s="150"/>
      <c r="AH98" s="150"/>
      <c r="BN98" s="150"/>
    </row>
    <row r="99" spans="6:66" s="11" customFormat="1">
      <c r="F99" s="1"/>
      <c r="H99" s="3"/>
      <c r="AE99" s="150"/>
      <c r="AF99" s="150"/>
      <c r="AG99" s="150"/>
      <c r="AH99" s="150"/>
      <c r="BN99" s="150"/>
    </row>
    <row r="100" spans="6:66" s="11" customFormat="1">
      <c r="F100" s="1"/>
      <c r="H100" s="3"/>
      <c r="AE100" s="150"/>
      <c r="AF100" s="150"/>
      <c r="AG100" s="150"/>
      <c r="AH100" s="150"/>
      <c r="BN100" s="150"/>
    </row>
    <row r="101" spans="6:66" s="11" customFormat="1">
      <c r="F101" s="1"/>
      <c r="H101" s="3"/>
      <c r="AE101" s="150"/>
      <c r="AF101" s="150"/>
      <c r="AG101" s="150"/>
      <c r="AH101" s="150"/>
      <c r="BN101" s="150"/>
    </row>
    <row r="102" spans="6:66" s="11" customFormat="1">
      <c r="F102" s="1"/>
      <c r="H102" s="3"/>
      <c r="AE102" s="150"/>
      <c r="AF102" s="150"/>
      <c r="AG102" s="150"/>
      <c r="AH102" s="150"/>
      <c r="BN102" s="150"/>
    </row>
    <row r="103" spans="6:66" s="11" customFormat="1">
      <c r="F103" s="1"/>
      <c r="H103" s="3"/>
      <c r="AE103" s="150"/>
      <c r="AF103" s="150"/>
      <c r="AG103" s="150"/>
      <c r="AH103" s="150"/>
      <c r="BN103" s="150"/>
    </row>
    <row r="104" spans="6:66" s="11" customFormat="1">
      <c r="F104" s="1"/>
      <c r="H104" s="3"/>
      <c r="AE104" s="150"/>
      <c r="AF104" s="150"/>
      <c r="AG104" s="150"/>
      <c r="AH104" s="150"/>
      <c r="BN104" s="150"/>
    </row>
    <row r="105" spans="6:66" s="11" customFormat="1">
      <c r="F105" s="1"/>
      <c r="H105" s="3"/>
      <c r="AE105" s="150"/>
      <c r="AF105" s="150"/>
      <c r="AG105" s="150"/>
      <c r="AH105" s="150"/>
      <c r="BN105" s="150"/>
    </row>
    <row r="106" spans="6:66" s="11" customFormat="1">
      <c r="F106" s="1"/>
      <c r="H106" s="3"/>
      <c r="AE106" s="150"/>
      <c r="AF106" s="150"/>
      <c r="AG106" s="150"/>
      <c r="AH106" s="150"/>
      <c r="BN106" s="150"/>
    </row>
    <row r="107" spans="6:66" s="11" customFormat="1">
      <c r="F107" s="1"/>
      <c r="H107" s="3"/>
      <c r="AE107" s="150"/>
      <c r="AF107" s="150"/>
      <c r="AG107" s="150"/>
      <c r="AH107" s="150"/>
      <c r="BN107" s="150"/>
    </row>
    <row r="108" spans="6:66" s="11" customFormat="1">
      <c r="F108" s="1"/>
      <c r="H108" s="3"/>
      <c r="AE108" s="150"/>
      <c r="AF108" s="150"/>
      <c r="AG108" s="150"/>
      <c r="AH108" s="150"/>
      <c r="BN108" s="150"/>
    </row>
    <row r="109" spans="6:66" s="11" customFormat="1">
      <c r="F109" s="1"/>
      <c r="H109" s="3"/>
      <c r="AE109" s="150"/>
      <c r="AF109" s="150"/>
      <c r="AG109" s="150"/>
      <c r="AH109" s="150"/>
      <c r="BN109" s="150"/>
    </row>
    <row r="110" spans="6:66" s="11" customFormat="1">
      <c r="F110" s="1"/>
      <c r="H110" s="3"/>
      <c r="AE110" s="150"/>
      <c r="AF110" s="150"/>
      <c r="AG110" s="150"/>
      <c r="AH110" s="150"/>
      <c r="BN110" s="150"/>
    </row>
    <row r="111" spans="6:66" s="11" customFormat="1">
      <c r="F111" s="1"/>
      <c r="H111" s="3"/>
      <c r="AE111" s="150"/>
      <c r="AF111" s="150"/>
      <c r="AG111" s="150"/>
      <c r="AH111" s="150"/>
      <c r="BN111" s="150"/>
    </row>
    <row r="112" spans="6:66" s="11" customFormat="1">
      <c r="F112" s="1"/>
      <c r="H112" s="3"/>
      <c r="AE112" s="150"/>
      <c r="AF112" s="150"/>
      <c r="AG112" s="150"/>
      <c r="AH112" s="150"/>
      <c r="BN112" s="150"/>
    </row>
    <row r="113" spans="6:66" s="11" customFormat="1">
      <c r="F113" s="1"/>
      <c r="H113" s="3"/>
      <c r="AE113" s="150"/>
      <c r="AF113" s="150"/>
      <c r="AG113" s="150"/>
      <c r="AH113" s="150"/>
      <c r="BN113" s="150"/>
    </row>
    <row r="114" spans="6:66" s="11" customFormat="1">
      <c r="F114" s="1"/>
      <c r="H114" s="3"/>
      <c r="AE114" s="150"/>
      <c r="AF114" s="150"/>
      <c r="AG114" s="150"/>
      <c r="AH114" s="150"/>
      <c r="BN114" s="150"/>
    </row>
    <row r="115" spans="6:66" s="11" customFormat="1">
      <c r="F115" s="1"/>
      <c r="H115" s="3"/>
      <c r="AE115" s="150"/>
      <c r="AF115" s="150"/>
      <c r="AG115" s="150"/>
      <c r="AH115" s="150"/>
      <c r="BN115" s="150"/>
    </row>
    <row r="116" spans="6:66" s="11" customFormat="1">
      <c r="F116" s="1"/>
      <c r="H116" s="3"/>
      <c r="AE116" s="150"/>
      <c r="AF116" s="150"/>
      <c r="AG116" s="150"/>
      <c r="AH116" s="150"/>
      <c r="BN116" s="150"/>
    </row>
    <row r="117" spans="6:66" s="11" customFormat="1">
      <c r="F117" s="1"/>
      <c r="H117" s="3"/>
      <c r="AE117" s="150"/>
      <c r="AF117" s="150"/>
      <c r="AG117" s="150"/>
      <c r="AH117" s="150"/>
      <c r="BN117" s="150"/>
    </row>
    <row r="118" spans="6:66" s="11" customFormat="1">
      <c r="F118" s="1"/>
      <c r="H118" s="3"/>
      <c r="AE118" s="150"/>
      <c r="AF118" s="150"/>
      <c r="AG118" s="150"/>
      <c r="AH118" s="150"/>
      <c r="BN118" s="150"/>
    </row>
    <row r="119" spans="6:66" s="11" customFormat="1">
      <c r="F119" s="1"/>
      <c r="H119" s="3"/>
      <c r="AE119" s="150"/>
      <c r="AF119" s="150"/>
      <c r="AG119" s="150"/>
      <c r="AH119" s="150"/>
      <c r="BN119" s="150"/>
    </row>
    <row r="120" spans="6:66" s="11" customFormat="1">
      <c r="F120" s="1"/>
      <c r="H120" s="3"/>
      <c r="AE120" s="150"/>
      <c r="AF120" s="150"/>
      <c r="AG120" s="150"/>
      <c r="AH120" s="150"/>
      <c r="BN120" s="150"/>
    </row>
    <row r="121" spans="6:66" s="11" customFormat="1">
      <c r="F121" s="1"/>
      <c r="H121" s="3"/>
      <c r="AE121" s="150"/>
      <c r="AF121" s="150"/>
      <c r="AG121" s="150"/>
      <c r="AH121" s="150"/>
      <c r="BN121" s="150"/>
    </row>
    <row r="122" spans="6:66" s="11" customFormat="1">
      <c r="F122" s="1"/>
      <c r="H122" s="3"/>
      <c r="AE122" s="150"/>
      <c r="AF122" s="150"/>
      <c r="AG122" s="150"/>
      <c r="AH122" s="150"/>
      <c r="BN122" s="150"/>
    </row>
    <row r="123" spans="6:66" s="11" customFormat="1">
      <c r="F123" s="1"/>
      <c r="H123" s="3"/>
      <c r="AE123" s="150"/>
      <c r="AF123" s="150"/>
      <c r="AG123" s="150"/>
      <c r="AH123" s="150"/>
      <c r="BN123" s="150"/>
    </row>
    <row r="124" spans="6:66" s="11" customFormat="1">
      <c r="F124" s="1"/>
      <c r="H124" s="3"/>
      <c r="AE124" s="150"/>
      <c r="AF124" s="150"/>
      <c r="AG124" s="150"/>
      <c r="AH124" s="150"/>
      <c r="BN124" s="150"/>
    </row>
    <row r="125" spans="6:66" s="11" customFormat="1">
      <c r="F125" s="1"/>
      <c r="H125" s="3"/>
      <c r="AE125" s="150"/>
      <c r="AF125" s="150"/>
      <c r="AG125" s="150"/>
      <c r="AH125" s="150"/>
      <c r="BN125" s="150"/>
    </row>
    <row r="126" spans="6:66" s="11" customFormat="1">
      <c r="F126" s="1"/>
      <c r="H126" s="3"/>
      <c r="AE126" s="150"/>
      <c r="AF126" s="150"/>
      <c r="AG126" s="150"/>
      <c r="AH126" s="150"/>
      <c r="BN126" s="150"/>
    </row>
    <row r="127" spans="6:66" s="11" customFormat="1">
      <c r="F127" s="1"/>
      <c r="H127" s="3"/>
      <c r="AE127" s="150"/>
      <c r="AF127" s="150"/>
      <c r="AG127" s="150"/>
      <c r="AH127" s="150"/>
      <c r="BN127" s="150"/>
    </row>
    <row r="128" spans="6:66" s="11" customFormat="1">
      <c r="F128" s="1"/>
      <c r="H128" s="3"/>
      <c r="AE128" s="150"/>
      <c r="AF128" s="150"/>
      <c r="AG128" s="150"/>
      <c r="AH128" s="150"/>
      <c r="BN128" s="150"/>
    </row>
    <row r="129" spans="6:66" s="11" customFormat="1">
      <c r="F129" s="1"/>
      <c r="H129" s="3"/>
      <c r="AE129" s="150"/>
      <c r="AF129" s="150"/>
      <c r="AG129" s="150"/>
      <c r="AH129" s="150"/>
      <c r="BN129" s="150"/>
    </row>
    <row r="130" spans="6:66" s="11" customFormat="1">
      <c r="F130" s="1"/>
      <c r="H130" s="3"/>
      <c r="AE130" s="150"/>
      <c r="AF130" s="150"/>
      <c r="AG130" s="150"/>
      <c r="AH130" s="150"/>
      <c r="BN130" s="150"/>
    </row>
    <row r="131" spans="6:66" s="11" customFormat="1">
      <c r="F131" s="1"/>
      <c r="H131" s="3"/>
      <c r="AE131" s="150"/>
      <c r="AF131" s="150"/>
      <c r="AG131" s="150"/>
      <c r="AH131" s="150"/>
      <c r="BN131" s="150"/>
    </row>
    <row r="132" spans="6:66" s="11" customFormat="1">
      <c r="F132" s="1"/>
      <c r="H132" s="3"/>
      <c r="AE132" s="150"/>
      <c r="AF132" s="150"/>
      <c r="AG132" s="150"/>
      <c r="AH132" s="150"/>
      <c r="BN132" s="150"/>
    </row>
    <row r="133" spans="6:66" s="11" customFormat="1">
      <c r="F133" s="1"/>
      <c r="H133" s="3"/>
      <c r="AE133" s="150"/>
      <c r="AF133" s="150"/>
      <c r="AG133" s="150"/>
      <c r="AH133" s="150"/>
      <c r="BN133" s="150"/>
    </row>
    <row r="134" spans="6:66" s="11" customFormat="1">
      <c r="F134" s="1"/>
      <c r="H134" s="3"/>
      <c r="AE134" s="150"/>
      <c r="AF134" s="150"/>
      <c r="AG134" s="150"/>
      <c r="AH134" s="150"/>
      <c r="BN134" s="150"/>
    </row>
    <row r="135" spans="6:66" s="11" customFormat="1">
      <c r="F135" s="1"/>
      <c r="H135" s="3"/>
      <c r="AE135" s="150"/>
      <c r="AF135" s="150"/>
      <c r="AG135" s="150"/>
      <c r="AH135" s="150"/>
      <c r="BN135" s="150"/>
    </row>
    <row r="136" spans="6:66" s="11" customFormat="1">
      <c r="F136" s="1"/>
      <c r="H136" s="3"/>
      <c r="AE136" s="150"/>
      <c r="AF136" s="150"/>
      <c r="AG136" s="150"/>
      <c r="AH136" s="150"/>
      <c r="BN136" s="150"/>
    </row>
    <row r="137" spans="6:66" s="11" customFormat="1">
      <c r="F137" s="1"/>
      <c r="H137" s="3"/>
      <c r="AE137" s="150"/>
      <c r="AF137" s="150"/>
      <c r="AG137" s="150"/>
      <c r="AH137" s="150"/>
      <c r="BN137" s="150"/>
    </row>
    <row r="138" spans="6:66" s="11" customFormat="1">
      <c r="F138" s="1"/>
      <c r="H138" s="3"/>
      <c r="AE138" s="150"/>
      <c r="AF138" s="150"/>
      <c r="AG138" s="150"/>
      <c r="AH138" s="150"/>
      <c r="BN138" s="150"/>
    </row>
    <row r="139" spans="6:66" s="11" customFormat="1">
      <c r="F139" s="1"/>
      <c r="H139" s="3"/>
      <c r="AE139" s="150"/>
      <c r="AF139" s="150"/>
      <c r="AG139" s="150"/>
      <c r="AH139" s="150"/>
      <c r="BN139" s="150"/>
    </row>
    <row r="140" spans="6:66" s="11" customFormat="1">
      <c r="F140" s="1"/>
      <c r="H140" s="3"/>
      <c r="AE140" s="150"/>
      <c r="AF140" s="150"/>
      <c r="AG140" s="150"/>
      <c r="AH140" s="150"/>
      <c r="BN140" s="150"/>
    </row>
    <row r="141" spans="6:66" s="11" customFormat="1">
      <c r="F141" s="1"/>
      <c r="H141" s="3"/>
      <c r="AE141" s="150"/>
      <c r="AF141" s="150"/>
      <c r="AG141" s="150"/>
      <c r="AH141" s="150"/>
      <c r="BN141" s="150"/>
    </row>
    <row r="142" spans="6:66" s="11" customFormat="1">
      <c r="F142" s="1"/>
      <c r="H142" s="3"/>
      <c r="AE142" s="150"/>
      <c r="AF142" s="150"/>
      <c r="AG142" s="150"/>
      <c r="AH142" s="150"/>
      <c r="BN142" s="150"/>
    </row>
    <row r="143" spans="6:66" s="11" customFormat="1">
      <c r="F143" s="1"/>
      <c r="H143" s="3"/>
      <c r="AE143" s="150"/>
      <c r="AF143" s="150"/>
      <c r="AG143" s="150"/>
      <c r="AH143" s="150"/>
      <c r="BN143" s="150"/>
    </row>
    <row r="144" spans="6:66" s="11" customFormat="1">
      <c r="F144" s="1"/>
      <c r="H144" s="3"/>
      <c r="AE144" s="150"/>
      <c r="AF144" s="150"/>
      <c r="AG144" s="150"/>
      <c r="AH144" s="150"/>
      <c r="BN144" s="150"/>
    </row>
    <row r="145" spans="6:66" s="11" customFormat="1">
      <c r="F145" s="1"/>
      <c r="H145" s="3"/>
      <c r="AE145" s="150"/>
      <c r="AF145" s="150"/>
      <c r="AG145" s="150"/>
      <c r="AH145" s="150"/>
      <c r="BN145" s="150"/>
    </row>
    <row r="146" spans="6:66" s="11" customFormat="1">
      <c r="F146" s="1"/>
      <c r="H146" s="3"/>
      <c r="AE146" s="150"/>
      <c r="AF146" s="150"/>
      <c r="AG146" s="150"/>
      <c r="AH146" s="150"/>
      <c r="BN146" s="150"/>
    </row>
    <row r="147" spans="6:66" s="11" customFormat="1">
      <c r="F147" s="1"/>
      <c r="H147" s="3"/>
      <c r="AE147" s="150"/>
      <c r="AF147" s="150"/>
      <c r="AG147" s="150"/>
      <c r="AH147" s="150"/>
      <c r="BN147" s="150"/>
    </row>
    <row r="148" spans="6:66" s="11" customFormat="1">
      <c r="F148" s="1"/>
      <c r="H148" s="3"/>
      <c r="AE148" s="150"/>
      <c r="AF148" s="150"/>
      <c r="AG148" s="150"/>
      <c r="AH148" s="150"/>
      <c r="BN148" s="150"/>
    </row>
    <row r="149" spans="6:66" s="11" customFormat="1">
      <c r="F149" s="1"/>
      <c r="H149" s="3"/>
      <c r="AE149" s="150"/>
      <c r="AF149" s="150"/>
      <c r="AG149" s="150"/>
      <c r="AH149" s="150"/>
      <c r="BN149" s="150"/>
    </row>
    <row r="150" spans="6:66" s="11" customFormat="1">
      <c r="F150" s="1"/>
      <c r="H150" s="3"/>
      <c r="AE150" s="150"/>
      <c r="AF150" s="150"/>
      <c r="AG150" s="150"/>
      <c r="AH150" s="150"/>
      <c r="BN150" s="150"/>
    </row>
    <row r="151" spans="6:66" s="11" customFormat="1">
      <c r="F151" s="1"/>
      <c r="H151" s="3"/>
      <c r="AE151" s="150"/>
      <c r="AF151" s="150"/>
      <c r="AG151" s="150"/>
      <c r="AH151" s="150"/>
      <c r="BN151" s="150"/>
    </row>
    <row r="152" spans="6:66" s="11" customFormat="1">
      <c r="F152" s="1"/>
      <c r="H152" s="3"/>
      <c r="AE152" s="150"/>
      <c r="AF152" s="150"/>
      <c r="AG152" s="150"/>
      <c r="AH152" s="150"/>
      <c r="BN152" s="150"/>
    </row>
    <row r="153" spans="6:66" s="11" customFormat="1">
      <c r="F153" s="1"/>
      <c r="H153" s="3"/>
      <c r="AE153" s="150"/>
      <c r="AF153" s="150"/>
      <c r="AG153" s="150"/>
      <c r="AH153" s="150"/>
      <c r="BN153" s="150"/>
    </row>
    <row r="154" spans="6:66" s="11" customFormat="1">
      <c r="F154" s="1"/>
      <c r="H154" s="3"/>
      <c r="AE154" s="150"/>
      <c r="AF154" s="150"/>
      <c r="AG154" s="150"/>
      <c r="AH154" s="150"/>
      <c r="BN154" s="150"/>
    </row>
    <row r="155" spans="6:66" s="11" customFormat="1">
      <c r="F155" s="1"/>
      <c r="H155" s="3"/>
      <c r="AE155" s="150"/>
      <c r="AF155" s="150"/>
      <c r="AG155" s="150"/>
      <c r="AH155" s="150"/>
      <c r="BN155" s="150"/>
    </row>
    <row r="156" spans="6:66" s="11" customFormat="1">
      <c r="F156" s="1"/>
      <c r="H156" s="3"/>
      <c r="AE156" s="150"/>
      <c r="AF156" s="150"/>
      <c r="AG156" s="150"/>
      <c r="AH156" s="150"/>
      <c r="BN156" s="150"/>
    </row>
    <row r="157" spans="6:66" s="11" customFormat="1">
      <c r="F157" s="1"/>
      <c r="H157" s="3"/>
      <c r="AE157" s="150"/>
      <c r="AF157" s="150"/>
      <c r="AG157" s="150"/>
      <c r="AH157" s="150"/>
      <c r="BN157" s="150"/>
    </row>
    <row r="158" spans="6:66" s="11" customFormat="1">
      <c r="F158" s="1"/>
      <c r="H158" s="3"/>
      <c r="AE158" s="150"/>
      <c r="AF158" s="150"/>
      <c r="AG158" s="150"/>
      <c r="AH158" s="150"/>
      <c r="BN158" s="150"/>
    </row>
    <row r="159" spans="6:66" s="11" customFormat="1">
      <c r="F159" s="1"/>
      <c r="H159" s="3"/>
      <c r="AE159" s="150"/>
      <c r="AF159" s="150"/>
      <c r="AG159" s="150"/>
      <c r="AH159" s="150"/>
      <c r="BN159" s="150"/>
    </row>
    <row r="160" spans="6:66" s="11" customFormat="1">
      <c r="F160" s="1"/>
      <c r="H160" s="3"/>
      <c r="AE160" s="150"/>
      <c r="AF160" s="150"/>
      <c r="AG160" s="150"/>
      <c r="AH160" s="150"/>
      <c r="BN160" s="150"/>
    </row>
    <row r="161" spans="6:66" s="11" customFormat="1">
      <c r="F161" s="1"/>
      <c r="H161" s="3"/>
      <c r="AE161" s="150"/>
      <c r="AF161" s="150"/>
      <c r="AG161" s="150"/>
      <c r="AH161" s="150"/>
      <c r="BN161" s="150"/>
    </row>
    <row r="162" spans="6:66" s="11" customFormat="1">
      <c r="F162" s="1"/>
      <c r="H162" s="3"/>
      <c r="AE162" s="150"/>
      <c r="AF162" s="150"/>
      <c r="AG162" s="150"/>
      <c r="AH162" s="150"/>
      <c r="BN162" s="150"/>
    </row>
    <row r="163" spans="6:66" s="11" customFormat="1">
      <c r="F163" s="1"/>
      <c r="H163" s="3"/>
      <c r="AE163" s="150"/>
      <c r="AF163" s="150"/>
      <c r="AG163" s="150"/>
      <c r="AH163" s="150"/>
      <c r="BN163" s="150"/>
    </row>
    <row r="164" spans="6:66" s="11" customFormat="1">
      <c r="F164" s="1"/>
      <c r="H164" s="3"/>
      <c r="AE164" s="150"/>
      <c r="AF164" s="150"/>
      <c r="AG164" s="150"/>
      <c r="AH164" s="150"/>
      <c r="BN164" s="150"/>
    </row>
    <row r="165" spans="6:66" s="11" customFormat="1">
      <c r="F165" s="1"/>
      <c r="H165" s="3"/>
      <c r="AE165" s="150"/>
      <c r="AF165" s="150"/>
      <c r="AG165" s="150"/>
      <c r="AH165" s="150"/>
      <c r="BN165" s="150"/>
    </row>
    <row r="166" spans="6:66" s="11" customFormat="1">
      <c r="F166" s="1"/>
      <c r="H166" s="3"/>
      <c r="AE166" s="150"/>
      <c r="AF166" s="150"/>
      <c r="AG166" s="150"/>
      <c r="AH166" s="150"/>
      <c r="BN166" s="150"/>
    </row>
    <row r="167" spans="6:66" s="11" customFormat="1">
      <c r="F167" s="1"/>
      <c r="H167" s="3"/>
      <c r="AE167" s="150"/>
      <c r="AF167" s="150"/>
      <c r="AG167" s="150"/>
      <c r="AH167" s="150"/>
      <c r="BN167" s="150"/>
    </row>
    <row r="168" spans="6:66" s="11" customFormat="1">
      <c r="F168" s="1"/>
      <c r="H168" s="3"/>
      <c r="AE168" s="150"/>
      <c r="AF168" s="150"/>
      <c r="AG168" s="150"/>
      <c r="AH168" s="150"/>
      <c r="BN168" s="150"/>
    </row>
    <row r="169" spans="6:66" s="11" customFormat="1">
      <c r="F169" s="1"/>
      <c r="H169" s="3"/>
      <c r="AE169" s="150"/>
      <c r="AF169" s="150"/>
      <c r="AG169" s="150"/>
      <c r="AH169" s="150"/>
      <c r="BN169" s="150"/>
    </row>
    <row r="170" spans="6:66" s="11" customFormat="1">
      <c r="F170" s="1"/>
      <c r="H170" s="3"/>
      <c r="AE170" s="150"/>
      <c r="AF170" s="150"/>
      <c r="AG170" s="150"/>
      <c r="AH170" s="150"/>
      <c r="BN170" s="150"/>
    </row>
    <row r="171" spans="6:66" s="11" customFormat="1">
      <c r="F171" s="1"/>
      <c r="H171" s="3"/>
      <c r="AE171" s="150"/>
      <c r="AF171" s="150"/>
      <c r="AG171" s="150"/>
      <c r="AH171" s="150"/>
      <c r="BN171" s="150"/>
    </row>
    <row r="172" spans="6:66" s="11" customFormat="1">
      <c r="F172" s="1"/>
      <c r="H172" s="3"/>
      <c r="AE172" s="150"/>
      <c r="AF172" s="150"/>
      <c r="AG172" s="150"/>
      <c r="AH172" s="150"/>
      <c r="BN172" s="150"/>
    </row>
    <row r="173" spans="6:66" s="11" customFormat="1">
      <c r="F173" s="1"/>
      <c r="H173" s="3"/>
      <c r="AE173" s="150"/>
      <c r="AF173" s="150"/>
      <c r="AG173" s="150"/>
      <c r="AH173" s="150"/>
      <c r="BN173" s="150"/>
    </row>
    <row r="174" spans="6:66" s="11" customFormat="1">
      <c r="F174" s="1"/>
      <c r="H174" s="3"/>
      <c r="AE174" s="150"/>
      <c r="AF174" s="150"/>
      <c r="AG174" s="150"/>
      <c r="AH174" s="150"/>
      <c r="BN174" s="150"/>
    </row>
    <row r="175" spans="6:66" s="11" customFormat="1">
      <c r="F175" s="1"/>
      <c r="H175" s="3"/>
      <c r="AE175" s="150"/>
      <c r="AF175" s="150"/>
      <c r="AG175" s="150"/>
      <c r="AH175" s="150"/>
      <c r="BN175" s="150"/>
    </row>
    <row r="176" spans="6:66" s="11" customFormat="1">
      <c r="F176" s="1"/>
      <c r="H176" s="3"/>
      <c r="AE176" s="150"/>
      <c r="AF176" s="150"/>
      <c r="AG176" s="150"/>
      <c r="AH176" s="150"/>
      <c r="BN176" s="150"/>
    </row>
    <row r="177" spans="6:66" s="11" customFormat="1">
      <c r="F177" s="1"/>
      <c r="H177" s="3"/>
      <c r="AE177" s="150"/>
      <c r="AF177" s="150"/>
      <c r="AG177" s="150"/>
      <c r="AH177" s="150"/>
      <c r="BN177" s="150"/>
    </row>
    <row r="178" spans="6:66" s="11" customFormat="1">
      <c r="F178" s="1"/>
      <c r="H178" s="3"/>
      <c r="AE178" s="150"/>
      <c r="AF178" s="150"/>
      <c r="AG178" s="150"/>
      <c r="AH178" s="150"/>
      <c r="BN178" s="150"/>
    </row>
    <row r="179" spans="6:66" s="11" customFormat="1">
      <c r="F179" s="1"/>
      <c r="H179" s="3"/>
      <c r="AE179" s="150"/>
      <c r="AF179" s="150"/>
      <c r="AG179" s="150"/>
      <c r="AH179" s="150"/>
      <c r="BN179" s="150"/>
    </row>
    <row r="180" spans="6:66" s="11" customFormat="1">
      <c r="F180" s="1"/>
      <c r="H180" s="3"/>
      <c r="AE180" s="150"/>
      <c r="AF180" s="150"/>
      <c r="AG180" s="150"/>
      <c r="AH180" s="150"/>
      <c r="BN180" s="150"/>
    </row>
    <row r="181" spans="6:66" s="11" customFormat="1">
      <c r="F181" s="1"/>
      <c r="H181" s="3"/>
      <c r="AE181" s="150"/>
      <c r="AF181" s="150"/>
      <c r="AG181" s="150"/>
      <c r="AH181" s="150"/>
      <c r="BN181" s="150"/>
    </row>
    <row r="182" spans="6:66" s="11" customFormat="1">
      <c r="F182" s="1"/>
      <c r="H182" s="3"/>
      <c r="AE182" s="150"/>
      <c r="AF182" s="150"/>
      <c r="AG182" s="150"/>
      <c r="AH182" s="150"/>
      <c r="BN182" s="150"/>
    </row>
    <row r="183" spans="6:66" s="11" customFormat="1">
      <c r="F183" s="1"/>
      <c r="H183" s="3"/>
      <c r="AE183" s="150"/>
      <c r="AF183" s="150"/>
      <c r="AG183" s="150"/>
      <c r="AH183" s="150"/>
      <c r="BN183" s="150"/>
    </row>
    <row r="184" spans="6:66" s="11" customFormat="1">
      <c r="F184" s="1"/>
      <c r="H184" s="3"/>
      <c r="AE184" s="150"/>
      <c r="AF184" s="150"/>
      <c r="AG184" s="150"/>
      <c r="AH184" s="150"/>
      <c r="BN184" s="150"/>
    </row>
    <row r="185" spans="6:66" s="11" customFormat="1">
      <c r="F185" s="1"/>
      <c r="H185" s="3"/>
      <c r="AE185" s="150"/>
      <c r="AF185" s="150"/>
      <c r="AG185" s="150"/>
      <c r="AH185" s="150"/>
      <c r="BN185" s="150"/>
    </row>
    <row r="186" spans="6:66" s="11" customFormat="1">
      <c r="F186" s="1"/>
      <c r="H186" s="3"/>
      <c r="AE186" s="150"/>
      <c r="AF186" s="150"/>
      <c r="AG186" s="150"/>
      <c r="AH186" s="150"/>
      <c r="BN186" s="150"/>
    </row>
    <row r="187" spans="6:66" s="11" customFormat="1">
      <c r="F187" s="1"/>
      <c r="H187" s="3"/>
      <c r="AE187" s="150"/>
      <c r="AF187" s="150"/>
      <c r="AG187" s="150"/>
      <c r="AH187" s="150"/>
      <c r="BN187" s="150"/>
    </row>
    <row r="188" spans="6:66" s="11" customFormat="1">
      <c r="F188" s="1"/>
      <c r="H188" s="3"/>
      <c r="AE188" s="150"/>
      <c r="AF188" s="150"/>
      <c r="AG188" s="150"/>
      <c r="AH188" s="150"/>
      <c r="BN188" s="150"/>
    </row>
    <row r="189" spans="6:66" s="11" customFormat="1">
      <c r="F189" s="1"/>
      <c r="H189" s="3"/>
      <c r="AE189" s="150"/>
      <c r="AF189" s="150"/>
      <c r="AG189" s="150"/>
      <c r="AH189" s="150"/>
      <c r="BN189" s="150"/>
    </row>
    <row r="190" spans="6:66" s="11" customFormat="1">
      <c r="F190" s="1"/>
      <c r="H190" s="3"/>
      <c r="AE190" s="150"/>
      <c r="AF190" s="150"/>
      <c r="AG190" s="150"/>
      <c r="AH190" s="150"/>
      <c r="BN190" s="150"/>
    </row>
    <row r="191" spans="6:66" s="11" customFormat="1">
      <c r="F191" s="1"/>
      <c r="H191" s="3"/>
      <c r="AE191" s="150"/>
      <c r="AF191" s="150"/>
      <c r="AG191" s="150"/>
      <c r="AH191" s="150"/>
      <c r="BN191" s="150"/>
    </row>
    <row r="192" spans="6:66" s="11" customFormat="1">
      <c r="F192" s="1"/>
      <c r="H192" s="3"/>
      <c r="AE192" s="150"/>
      <c r="AF192" s="150"/>
      <c r="AG192" s="150"/>
      <c r="AH192" s="150"/>
      <c r="BN192" s="150"/>
    </row>
    <row r="193" spans="6:66" s="11" customFormat="1">
      <c r="F193" s="1"/>
      <c r="H193" s="3"/>
      <c r="AE193" s="150"/>
      <c r="AF193" s="150"/>
      <c r="AG193" s="150"/>
      <c r="AH193" s="150"/>
      <c r="BN193" s="150"/>
    </row>
    <row r="194" spans="6:66" s="11" customFormat="1">
      <c r="F194" s="1"/>
      <c r="H194" s="3"/>
      <c r="AE194" s="150"/>
      <c r="AF194" s="150"/>
      <c r="AG194" s="150"/>
      <c r="AH194" s="150"/>
      <c r="BN194" s="150"/>
    </row>
    <row r="195" spans="6:66" s="11" customFormat="1">
      <c r="F195" s="1"/>
      <c r="H195" s="3"/>
      <c r="AE195" s="150"/>
      <c r="AF195" s="150"/>
      <c r="AG195" s="150"/>
      <c r="AH195" s="150"/>
      <c r="BN195" s="150"/>
    </row>
    <row r="196" spans="6:66" s="11" customFormat="1">
      <c r="F196" s="1"/>
      <c r="H196" s="3"/>
      <c r="AE196" s="150"/>
      <c r="AF196" s="150"/>
      <c r="AG196" s="150"/>
      <c r="AH196" s="150"/>
      <c r="BN196" s="150"/>
    </row>
    <row r="197" spans="6:66" s="11" customFormat="1">
      <c r="F197" s="1"/>
      <c r="H197" s="3"/>
      <c r="AE197" s="150"/>
      <c r="AF197" s="150"/>
      <c r="AG197" s="150"/>
      <c r="AH197" s="150"/>
      <c r="BN197" s="150"/>
    </row>
    <row r="198" spans="6:66" s="11" customFormat="1">
      <c r="F198" s="1"/>
      <c r="H198" s="3"/>
      <c r="AE198" s="150"/>
      <c r="AF198" s="150"/>
      <c r="AG198" s="150"/>
      <c r="AH198" s="150"/>
      <c r="BN198" s="150"/>
    </row>
    <row r="199" spans="6:66" s="11" customFormat="1">
      <c r="F199" s="1"/>
      <c r="H199" s="3"/>
      <c r="AE199" s="150"/>
      <c r="AF199" s="150"/>
      <c r="AG199" s="150"/>
      <c r="AH199" s="150"/>
      <c r="BN199" s="150"/>
    </row>
    <row r="200" spans="6:66" s="11" customFormat="1">
      <c r="F200" s="1"/>
      <c r="H200" s="3"/>
      <c r="AE200" s="150"/>
      <c r="AF200" s="150"/>
      <c r="AG200" s="150"/>
      <c r="AH200" s="150"/>
      <c r="BN200" s="150"/>
    </row>
    <row r="201" spans="6:66" s="11" customFormat="1">
      <c r="F201" s="1"/>
      <c r="H201" s="3"/>
      <c r="AE201" s="150"/>
      <c r="AF201" s="150"/>
      <c r="AG201" s="150"/>
      <c r="AH201" s="150"/>
      <c r="BN201" s="150"/>
    </row>
    <row r="202" spans="6:66" s="11" customFormat="1">
      <c r="F202" s="1"/>
      <c r="H202" s="3"/>
      <c r="AE202" s="150"/>
      <c r="AF202" s="150"/>
      <c r="AG202" s="150"/>
      <c r="AH202" s="150"/>
      <c r="BN202" s="150"/>
    </row>
    <row r="203" spans="6:66" s="11" customFormat="1">
      <c r="F203" s="1"/>
      <c r="H203" s="3"/>
      <c r="AE203" s="150"/>
      <c r="AF203" s="150"/>
      <c r="AG203" s="150"/>
      <c r="AH203" s="150"/>
      <c r="BN203" s="150"/>
    </row>
    <row r="204" spans="6:66" s="11" customFormat="1">
      <c r="F204" s="1"/>
      <c r="H204" s="3"/>
      <c r="AE204" s="150"/>
      <c r="AF204" s="150"/>
      <c r="AG204" s="150"/>
      <c r="AH204" s="150"/>
      <c r="BN204" s="150"/>
    </row>
    <row r="205" spans="6:66" s="11" customFormat="1">
      <c r="F205" s="1"/>
      <c r="H205" s="3"/>
      <c r="AE205" s="150"/>
      <c r="AF205" s="150"/>
      <c r="AG205" s="150"/>
      <c r="AH205" s="150"/>
      <c r="BN205" s="150"/>
    </row>
    <row r="206" spans="6:66" s="11" customFormat="1">
      <c r="F206" s="1"/>
      <c r="H206" s="3"/>
      <c r="AE206" s="150"/>
      <c r="AF206" s="150"/>
      <c r="AG206" s="150"/>
      <c r="AH206" s="150"/>
      <c r="BN206" s="150"/>
    </row>
    <row r="207" spans="6:66" s="11" customFormat="1">
      <c r="F207" s="1"/>
      <c r="H207" s="3"/>
      <c r="AE207" s="150"/>
      <c r="AF207" s="150"/>
      <c r="AG207" s="150"/>
      <c r="AH207" s="150"/>
      <c r="BN207" s="150"/>
    </row>
    <row r="208" spans="6:66" s="11" customFormat="1">
      <c r="F208" s="1"/>
      <c r="H208" s="3"/>
      <c r="AE208" s="150"/>
      <c r="AF208" s="150"/>
      <c r="AG208" s="150"/>
      <c r="AH208" s="150"/>
      <c r="BN208" s="150"/>
    </row>
    <row r="209" spans="6:66" s="11" customFormat="1">
      <c r="F209" s="1"/>
      <c r="H209" s="3"/>
      <c r="AE209" s="150"/>
      <c r="AF209" s="150"/>
      <c r="AG209" s="150"/>
      <c r="AH209" s="150"/>
      <c r="BN209" s="150"/>
    </row>
    <row r="210" spans="6:66" s="11" customFormat="1">
      <c r="F210" s="1"/>
      <c r="H210" s="3"/>
      <c r="AE210" s="150"/>
      <c r="AF210" s="150"/>
      <c r="AG210" s="150"/>
      <c r="AH210" s="150"/>
      <c r="BN210" s="150"/>
    </row>
    <row r="211" spans="6:66" s="11" customFormat="1">
      <c r="F211" s="1"/>
      <c r="H211" s="3"/>
      <c r="AE211" s="150"/>
      <c r="AF211" s="150"/>
      <c r="AG211" s="150"/>
      <c r="AH211" s="150"/>
      <c r="BN211" s="150"/>
    </row>
    <row r="212" spans="6:66" s="11" customFormat="1">
      <c r="F212" s="1"/>
      <c r="H212" s="3"/>
      <c r="AE212" s="150"/>
      <c r="AF212" s="150"/>
      <c r="AG212" s="150"/>
      <c r="AH212" s="150"/>
      <c r="BN212" s="150"/>
    </row>
    <row r="213" spans="6:66" s="11" customFormat="1">
      <c r="F213" s="1"/>
      <c r="H213" s="3"/>
      <c r="AE213" s="150"/>
      <c r="AF213" s="150"/>
      <c r="AG213" s="150"/>
      <c r="AH213" s="150"/>
      <c r="BN213" s="150"/>
    </row>
    <row r="214" spans="6:66" s="11" customFormat="1">
      <c r="F214" s="1"/>
      <c r="H214" s="3"/>
      <c r="AE214" s="150"/>
      <c r="AF214" s="150"/>
      <c r="AG214" s="150"/>
      <c r="AH214" s="150"/>
      <c r="BN214" s="150"/>
    </row>
    <row r="215" spans="6:66" s="11" customFormat="1">
      <c r="F215" s="1"/>
      <c r="H215" s="3"/>
      <c r="AE215" s="150"/>
      <c r="AF215" s="150"/>
      <c r="AG215" s="150"/>
      <c r="AH215" s="150"/>
      <c r="BN215" s="150"/>
    </row>
    <row r="216" spans="6:66" s="11" customFormat="1">
      <c r="F216" s="1"/>
      <c r="H216" s="3"/>
      <c r="AE216" s="150"/>
      <c r="AF216" s="150"/>
      <c r="AG216" s="150"/>
      <c r="AH216" s="150"/>
      <c r="BN216" s="150"/>
    </row>
    <row r="217" spans="6:66" s="11" customFormat="1">
      <c r="F217" s="1"/>
      <c r="H217" s="3"/>
      <c r="AE217" s="150"/>
      <c r="AF217" s="150"/>
      <c r="AG217" s="150"/>
      <c r="AH217" s="150"/>
      <c r="BN217" s="150"/>
    </row>
    <row r="218" spans="6:66" s="11" customFormat="1">
      <c r="F218" s="1"/>
      <c r="H218" s="3"/>
      <c r="AE218" s="150"/>
      <c r="AF218" s="150"/>
      <c r="AG218" s="150"/>
      <c r="AH218" s="150"/>
      <c r="BN218" s="150"/>
    </row>
    <row r="219" spans="6:66" s="11" customFormat="1">
      <c r="F219" s="1"/>
      <c r="H219" s="3"/>
      <c r="AE219" s="150"/>
      <c r="AF219" s="150"/>
      <c r="AG219" s="150"/>
      <c r="AH219" s="150"/>
      <c r="BN219" s="150"/>
    </row>
    <row r="220" spans="6:66" s="11" customFormat="1">
      <c r="F220" s="1"/>
      <c r="H220" s="3"/>
      <c r="AE220" s="150"/>
      <c r="AF220" s="150"/>
      <c r="AG220" s="150"/>
      <c r="AH220" s="150"/>
      <c r="BN220" s="150"/>
    </row>
    <row r="221" spans="6:66" s="11" customFormat="1">
      <c r="F221" s="1"/>
      <c r="H221" s="3"/>
      <c r="AE221" s="150"/>
      <c r="AF221" s="150"/>
      <c r="AG221" s="150"/>
      <c r="AH221" s="150"/>
      <c r="BN221" s="150"/>
    </row>
    <row r="222" spans="6:66" s="11" customFormat="1">
      <c r="F222" s="1"/>
      <c r="H222" s="3"/>
      <c r="AE222" s="150"/>
      <c r="AF222" s="150"/>
      <c r="AG222" s="150"/>
      <c r="AH222" s="150"/>
      <c r="BN222" s="150"/>
    </row>
    <row r="223" spans="6:66" s="11" customFormat="1">
      <c r="F223" s="1"/>
      <c r="H223" s="3"/>
      <c r="AE223" s="150"/>
      <c r="AF223" s="150"/>
      <c r="AG223" s="150"/>
      <c r="AH223" s="150"/>
      <c r="BN223" s="150"/>
    </row>
    <row r="224" spans="6:66" s="11" customFormat="1">
      <c r="F224" s="1"/>
      <c r="H224" s="3"/>
      <c r="AE224" s="150"/>
      <c r="AF224" s="150"/>
      <c r="AG224" s="150"/>
      <c r="AH224" s="150"/>
      <c r="BN224" s="150"/>
    </row>
    <row r="225" spans="6:66" s="11" customFormat="1">
      <c r="F225" s="1"/>
      <c r="H225" s="3"/>
      <c r="AE225" s="150"/>
      <c r="AF225" s="150"/>
      <c r="AG225" s="150"/>
      <c r="AH225" s="150"/>
      <c r="BN225" s="150"/>
    </row>
    <row r="226" spans="6:66" s="11" customFormat="1">
      <c r="F226" s="1"/>
      <c r="H226" s="3"/>
      <c r="AE226" s="150"/>
      <c r="AF226" s="150"/>
      <c r="AG226" s="150"/>
      <c r="AH226" s="150"/>
      <c r="BN226" s="150"/>
    </row>
    <row r="227" spans="6:66" s="11" customFormat="1">
      <c r="F227" s="1"/>
      <c r="H227" s="3"/>
      <c r="AE227" s="150"/>
      <c r="AF227" s="150"/>
      <c r="AG227" s="150"/>
      <c r="AH227" s="150"/>
      <c r="BN227" s="150"/>
    </row>
    <row r="228" spans="6:66" s="11" customFormat="1">
      <c r="F228" s="1"/>
      <c r="H228" s="3"/>
      <c r="AE228" s="150"/>
      <c r="AF228" s="150"/>
      <c r="AG228" s="150"/>
      <c r="AH228" s="150"/>
      <c r="BN228" s="150"/>
    </row>
    <row r="229" spans="6:66" s="11" customFormat="1">
      <c r="F229" s="1"/>
      <c r="H229" s="3"/>
      <c r="AE229" s="150"/>
      <c r="AF229" s="150"/>
      <c r="AG229" s="150"/>
      <c r="AH229" s="150"/>
      <c r="BN229" s="150"/>
    </row>
    <row r="230" spans="6:66" s="11" customFormat="1">
      <c r="F230" s="1"/>
      <c r="H230" s="3"/>
      <c r="AE230" s="150"/>
      <c r="AF230" s="150"/>
      <c r="AG230" s="150"/>
      <c r="AH230" s="150"/>
      <c r="BN230" s="150"/>
    </row>
    <row r="231" spans="6:66" s="11" customFormat="1">
      <c r="F231" s="1"/>
      <c r="H231" s="3"/>
      <c r="AE231" s="150"/>
      <c r="AF231" s="150"/>
      <c r="AG231" s="150"/>
      <c r="AH231" s="150"/>
      <c r="BN231" s="150"/>
    </row>
    <row r="232" spans="6:66" s="11" customFormat="1">
      <c r="F232" s="1"/>
      <c r="H232" s="3"/>
      <c r="AE232" s="150"/>
      <c r="AF232" s="150"/>
      <c r="AG232" s="150"/>
      <c r="AH232" s="150"/>
      <c r="BN232" s="150"/>
    </row>
    <row r="233" spans="6:66" s="11" customFormat="1">
      <c r="F233" s="1"/>
      <c r="H233" s="3"/>
      <c r="AE233" s="150"/>
      <c r="AF233" s="150"/>
      <c r="AG233" s="150"/>
      <c r="AH233" s="150"/>
      <c r="BN233" s="150"/>
    </row>
    <row r="234" spans="6:66" s="11" customFormat="1">
      <c r="F234" s="1"/>
      <c r="H234" s="3"/>
      <c r="AE234" s="150"/>
      <c r="AF234" s="150"/>
      <c r="AG234" s="150"/>
      <c r="AH234" s="150"/>
      <c r="BN234" s="150"/>
    </row>
    <row r="235" spans="6:66" s="11" customFormat="1">
      <c r="F235" s="1"/>
      <c r="H235" s="3"/>
      <c r="AE235" s="150"/>
      <c r="AF235" s="150"/>
      <c r="AG235" s="150"/>
      <c r="AH235" s="150"/>
      <c r="BN235" s="150"/>
    </row>
    <row r="236" spans="6:66" s="11" customFormat="1">
      <c r="F236" s="1"/>
      <c r="H236" s="3"/>
      <c r="AE236" s="150"/>
      <c r="AF236" s="150"/>
      <c r="AG236" s="150"/>
      <c r="AH236" s="150"/>
      <c r="BN236" s="150"/>
    </row>
    <row r="237" spans="6:66" s="11" customFormat="1">
      <c r="F237" s="1"/>
      <c r="H237" s="3"/>
      <c r="AE237" s="150"/>
      <c r="AF237" s="150"/>
      <c r="AG237" s="150"/>
      <c r="AH237" s="150"/>
      <c r="BN237" s="150"/>
    </row>
    <row r="238" spans="6:66" s="11" customFormat="1">
      <c r="F238" s="1"/>
      <c r="H238" s="3"/>
      <c r="AE238" s="150"/>
      <c r="AF238" s="150"/>
      <c r="AG238" s="150"/>
      <c r="AH238" s="150"/>
      <c r="BN238" s="150"/>
    </row>
    <row r="239" spans="6:66" s="11" customFormat="1">
      <c r="F239" s="1"/>
      <c r="H239" s="3"/>
      <c r="AE239" s="150"/>
      <c r="AF239" s="150"/>
      <c r="AG239" s="150"/>
      <c r="AH239" s="150"/>
      <c r="BN239" s="150"/>
    </row>
    <row r="240" spans="6:66" s="11" customFormat="1">
      <c r="F240" s="1"/>
      <c r="H240" s="3"/>
      <c r="AE240" s="150"/>
      <c r="AF240" s="150"/>
      <c r="AG240" s="150"/>
      <c r="AH240" s="150"/>
      <c r="BN240" s="150"/>
    </row>
    <row r="241" spans="6:66" s="11" customFormat="1">
      <c r="F241" s="1"/>
      <c r="H241" s="3"/>
      <c r="AE241" s="150"/>
      <c r="AF241" s="150"/>
      <c r="AG241" s="150"/>
      <c r="AH241" s="150"/>
      <c r="BN241" s="150"/>
    </row>
    <row r="242" spans="6:66" s="11" customFormat="1">
      <c r="F242" s="1"/>
      <c r="H242" s="3"/>
      <c r="AE242" s="150"/>
      <c r="AF242" s="150"/>
      <c r="AG242" s="150"/>
      <c r="AH242" s="150"/>
      <c r="BN242" s="150"/>
    </row>
    <row r="243" spans="6:66" s="11" customFormat="1">
      <c r="F243" s="1"/>
      <c r="H243" s="3"/>
      <c r="AE243" s="150"/>
      <c r="AF243" s="150"/>
      <c r="AG243" s="150"/>
      <c r="AH243" s="150"/>
      <c r="BN243" s="150"/>
    </row>
    <row r="244" spans="6:66" s="11" customFormat="1">
      <c r="F244" s="1"/>
      <c r="H244" s="3"/>
      <c r="AE244" s="150"/>
      <c r="AF244" s="150"/>
      <c r="AG244" s="150"/>
      <c r="AH244" s="150"/>
      <c r="BN244" s="150"/>
    </row>
    <row r="245" spans="6:66" s="11" customFormat="1">
      <c r="F245" s="1"/>
      <c r="H245" s="3"/>
      <c r="AE245" s="150"/>
      <c r="AF245" s="150"/>
      <c r="AG245" s="150"/>
      <c r="AH245" s="150"/>
      <c r="BN245" s="150"/>
    </row>
    <row r="246" spans="6:66" s="11" customFormat="1">
      <c r="F246" s="1"/>
      <c r="H246" s="3"/>
      <c r="AE246" s="150"/>
      <c r="AF246" s="150"/>
      <c r="AG246" s="150"/>
      <c r="AH246" s="150"/>
      <c r="BN246" s="150"/>
    </row>
    <row r="247" spans="6:66" s="11" customFormat="1">
      <c r="F247" s="1"/>
      <c r="H247" s="3"/>
      <c r="AE247" s="150"/>
      <c r="AF247" s="150"/>
      <c r="AG247" s="150"/>
      <c r="AH247" s="150"/>
      <c r="BN247" s="150"/>
    </row>
    <row r="248" spans="6:66" s="11" customFormat="1">
      <c r="F248" s="1"/>
      <c r="H248" s="3"/>
      <c r="AE248" s="150"/>
      <c r="AF248" s="150"/>
      <c r="AG248" s="150"/>
      <c r="AH248" s="150"/>
      <c r="BN248" s="150"/>
    </row>
    <row r="249" spans="6:66" s="11" customFormat="1">
      <c r="F249" s="1"/>
      <c r="H249" s="3"/>
      <c r="AE249" s="150"/>
      <c r="AF249" s="150"/>
      <c r="AG249" s="150"/>
      <c r="AH249" s="150"/>
      <c r="BN249" s="150"/>
    </row>
    <row r="250" spans="6:66" s="11" customFormat="1">
      <c r="F250" s="1"/>
      <c r="H250" s="3"/>
      <c r="AE250" s="150"/>
      <c r="AF250" s="150"/>
      <c r="AG250" s="150"/>
      <c r="AH250" s="150"/>
      <c r="BN250" s="150"/>
    </row>
    <row r="251" spans="6:66" s="11" customFormat="1">
      <c r="F251" s="1"/>
      <c r="H251" s="3"/>
      <c r="AE251" s="150"/>
      <c r="AF251" s="150"/>
      <c r="AG251" s="150"/>
      <c r="AH251" s="150"/>
      <c r="BN251" s="150"/>
    </row>
    <row r="252" spans="6:66" s="11" customFormat="1">
      <c r="F252" s="1"/>
      <c r="H252" s="3"/>
      <c r="AE252" s="150"/>
      <c r="AF252" s="150"/>
      <c r="AG252" s="150"/>
      <c r="AH252" s="150"/>
      <c r="BN252" s="150"/>
    </row>
    <row r="253" spans="6:66" s="11" customFormat="1">
      <c r="F253" s="1"/>
      <c r="H253" s="3"/>
      <c r="AE253" s="150"/>
      <c r="AF253" s="150"/>
      <c r="AG253" s="150"/>
      <c r="AH253" s="150"/>
      <c r="BN253" s="150"/>
    </row>
    <row r="254" spans="6:66" s="11" customFormat="1">
      <c r="F254" s="1"/>
      <c r="H254" s="3"/>
      <c r="AE254" s="150"/>
      <c r="AF254" s="150"/>
      <c r="AG254" s="150"/>
      <c r="AH254" s="150"/>
      <c r="BN254" s="150"/>
    </row>
    <row r="255" spans="6:66" s="11" customFormat="1">
      <c r="F255" s="1"/>
      <c r="H255" s="3"/>
      <c r="AE255" s="150"/>
      <c r="AF255" s="150"/>
      <c r="AG255" s="150"/>
      <c r="AH255" s="150"/>
      <c r="BN255" s="150"/>
    </row>
    <row r="256" spans="6:66" s="11" customFormat="1">
      <c r="F256" s="1"/>
      <c r="H256" s="3"/>
      <c r="AE256" s="150"/>
      <c r="AF256" s="150"/>
      <c r="AG256" s="150"/>
      <c r="AH256" s="150"/>
      <c r="BN256" s="150"/>
    </row>
    <row r="257" spans="6:66" s="11" customFormat="1">
      <c r="F257" s="1"/>
      <c r="H257" s="3"/>
      <c r="AE257" s="150"/>
      <c r="AF257" s="150"/>
      <c r="AG257" s="150"/>
      <c r="AH257" s="150"/>
      <c r="BN257" s="150"/>
    </row>
    <row r="258" spans="6:66" s="11" customFormat="1">
      <c r="F258" s="1"/>
      <c r="H258" s="3"/>
      <c r="AE258" s="150"/>
      <c r="AF258" s="150"/>
      <c r="AG258" s="150"/>
      <c r="AH258" s="150"/>
      <c r="BN258" s="150"/>
    </row>
    <row r="259" spans="6:66" s="11" customFormat="1">
      <c r="F259" s="1"/>
      <c r="H259" s="3"/>
      <c r="AE259" s="150"/>
      <c r="AF259" s="150"/>
      <c r="AG259" s="150"/>
      <c r="AH259" s="150"/>
      <c r="BN259" s="150"/>
    </row>
    <row r="260" spans="6:66" s="11" customFormat="1">
      <c r="F260" s="1"/>
      <c r="H260" s="3"/>
      <c r="AE260" s="150"/>
      <c r="AF260" s="150"/>
      <c r="AG260" s="150"/>
      <c r="AH260" s="150"/>
      <c r="BN260" s="150"/>
    </row>
    <row r="261" spans="6:66" s="11" customFormat="1">
      <c r="F261" s="1"/>
      <c r="H261" s="3"/>
      <c r="AE261" s="150"/>
      <c r="AF261" s="150"/>
      <c r="AG261" s="150"/>
      <c r="AH261" s="150"/>
      <c r="BN261" s="150"/>
    </row>
    <row r="262" spans="6:66" s="11" customFormat="1">
      <c r="F262" s="1"/>
      <c r="H262" s="3"/>
      <c r="AE262" s="150"/>
      <c r="AF262" s="150"/>
      <c r="AG262" s="150"/>
      <c r="AH262" s="150"/>
      <c r="BN262" s="150"/>
    </row>
    <row r="263" spans="6:66" s="11" customFormat="1">
      <c r="F263" s="1"/>
      <c r="H263" s="3"/>
      <c r="AE263" s="150"/>
      <c r="AF263" s="150"/>
      <c r="AG263" s="150"/>
      <c r="AH263" s="150"/>
      <c r="BN263" s="150"/>
    </row>
    <row r="264" spans="6:66" s="11" customFormat="1">
      <c r="F264" s="1"/>
      <c r="H264" s="3"/>
      <c r="AE264" s="150"/>
      <c r="AF264" s="150"/>
      <c r="AG264" s="150"/>
      <c r="AH264" s="150"/>
      <c r="BN264" s="150"/>
    </row>
    <row r="265" spans="6:66" s="11" customFormat="1">
      <c r="F265" s="1"/>
      <c r="H265" s="3"/>
      <c r="AE265" s="150"/>
      <c r="AF265" s="150"/>
      <c r="AG265" s="150"/>
      <c r="AH265" s="150"/>
      <c r="BN265" s="150"/>
    </row>
    <row r="266" spans="6:66" s="11" customFormat="1">
      <c r="F266" s="1"/>
      <c r="H266" s="3"/>
      <c r="AE266" s="150"/>
      <c r="AF266" s="150"/>
      <c r="AG266" s="150"/>
      <c r="AH266" s="150"/>
      <c r="BN266" s="150"/>
    </row>
    <row r="267" spans="6:66" s="11" customFormat="1">
      <c r="F267" s="1"/>
      <c r="H267" s="3"/>
      <c r="AE267" s="150"/>
      <c r="AF267" s="150"/>
      <c r="AG267" s="150"/>
      <c r="AH267" s="150"/>
      <c r="BN267" s="150"/>
    </row>
    <row r="268" spans="6:66" s="11" customFormat="1">
      <c r="F268" s="1"/>
      <c r="H268" s="3"/>
      <c r="AE268" s="150"/>
      <c r="AF268" s="150"/>
      <c r="AG268" s="150"/>
      <c r="AH268" s="150"/>
      <c r="BN268" s="150"/>
    </row>
    <row r="269" spans="6:66" s="11" customFormat="1">
      <c r="F269" s="1"/>
      <c r="H269" s="3"/>
      <c r="AE269" s="150"/>
      <c r="AF269" s="150"/>
      <c r="AG269" s="150"/>
      <c r="AH269" s="150"/>
      <c r="BN269" s="150"/>
    </row>
    <row r="270" spans="6:66" s="11" customFormat="1">
      <c r="F270" s="1"/>
      <c r="H270" s="3"/>
      <c r="AE270" s="150"/>
      <c r="AF270" s="150"/>
      <c r="AG270" s="150"/>
      <c r="AH270" s="150"/>
      <c r="BN270" s="150"/>
    </row>
    <row r="271" spans="6:66" s="11" customFormat="1">
      <c r="F271" s="1"/>
      <c r="H271" s="3"/>
      <c r="AE271" s="150"/>
      <c r="AF271" s="150"/>
      <c r="AG271" s="150"/>
      <c r="AH271" s="150"/>
      <c r="BN271" s="150"/>
    </row>
    <row r="272" spans="6:66" s="11" customFormat="1">
      <c r="F272" s="1"/>
      <c r="H272" s="3"/>
      <c r="AE272" s="150"/>
      <c r="AF272" s="150"/>
      <c r="AG272" s="150"/>
      <c r="AH272" s="150"/>
      <c r="BN272" s="150"/>
    </row>
    <row r="273" spans="6:66" s="11" customFormat="1">
      <c r="F273" s="1"/>
      <c r="H273" s="3"/>
      <c r="AE273" s="150"/>
      <c r="AF273" s="150"/>
      <c r="AG273" s="150"/>
      <c r="AH273" s="150"/>
      <c r="BN273" s="150"/>
    </row>
    <row r="274" spans="6:66" s="11" customFormat="1">
      <c r="F274" s="1"/>
      <c r="H274" s="3"/>
      <c r="AE274" s="150"/>
      <c r="AF274" s="150"/>
      <c r="AG274" s="150"/>
      <c r="AH274" s="150"/>
      <c r="BN274" s="150"/>
    </row>
    <row r="275" spans="6:66" s="11" customFormat="1">
      <c r="F275" s="1"/>
      <c r="H275" s="3"/>
      <c r="AE275" s="150"/>
      <c r="AF275" s="150"/>
      <c r="AG275" s="150"/>
      <c r="AH275" s="150"/>
      <c r="BN275" s="150"/>
    </row>
    <row r="276" spans="6:66" s="11" customFormat="1">
      <c r="F276" s="1"/>
      <c r="H276" s="3"/>
      <c r="AE276" s="150"/>
      <c r="AF276" s="150"/>
      <c r="AG276" s="150"/>
      <c r="AH276" s="150"/>
      <c r="BN276" s="150"/>
    </row>
    <row r="277" spans="6:66" s="11" customFormat="1">
      <c r="F277" s="1"/>
      <c r="H277" s="3"/>
      <c r="AE277" s="150"/>
      <c r="AF277" s="150"/>
      <c r="AG277" s="150"/>
      <c r="AH277" s="150"/>
      <c r="BN277" s="150"/>
    </row>
    <row r="278" spans="6:66" s="11" customFormat="1">
      <c r="F278" s="1"/>
      <c r="H278" s="3"/>
      <c r="AE278" s="150"/>
      <c r="AF278" s="150"/>
      <c r="AG278" s="150"/>
      <c r="AH278" s="150"/>
      <c r="BN278" s="150"/>
    </row>
    <row r="279" spans="6:66" s="11" customFormat="1">
      <c r="F279" s="1"/>
      <c r="H279" s="3"/>
      <c r="AE279" s="150"/>
      <c r="AF279" s="150"/>
      <c r="AG279" s="150"/>
      <c r="AH279" s="150"/>
      <c r="BN279" s="150"/>
    </row>
    <row r="280" spans="6:66" s="11" customFormat="1">
      <c r="F280" s="1"/>
      <c r="H280" s="3"/>
      <c r="AE280" s="150"/>
      <c r="AF280" s="150"/>
      <c r="AG280" s="150"/>
      <c r="AH280" s="150"/>
      <c r="BN280" s="150"/>
    </row>
    <row r="281" spans="6:66" s="11" customFormat="1">
      <c r="F281" s="1"/>
      <c r="H281" s="3"/>
      <c r="AE281" s="150"/>
      <c r="AF281" s="150"/>
      <c r="AG281" s="150"/>
      <c r="AH281" s="150"/>
      <c r="BN281" s="150"/>
    </row>
    <row r="282" spans="6:66" s="11" customFormat="1">
      <c r="F282" s="1"/>
      <c r="H282" s="3"/>
      <c r="AE282" s="150"/>
      <c r="AF282" s="150"/>
      <c r="AG282" s="150"/>
      <c r="AH282" s="150"/>
      <c r="BN282" s="150"/>
    </row>
    <row r="283" spans="6:66" s="11" customFormat="1">
      <c r="F283" s="1"/>
      <c r="H283" s="3"/>
      <c r="AE283" s="150"/>
      <c r="AF283" s="150"/>
      <c r="AG283" s="150"/>
      <c r="AH283" s="150"/>
      <c r="BN283" s="150"/>
    </row>
    <row r="284" spans="6:66" s="11" customFormat="1">
      <c r="F284" s="1"/>
      <c r="H284" s="3"/>
      <c r="AE284" s="150"/>
      <c r="AF284" s="150"/>
      <c r="AG284" s="150"/>
      <c r="AH284" s="150"/>
      <c r="BN284" s="150"/>
    </row>
    <row r="285" spans="6:66" s="11" customFormat="1">
      <c r="F285" s="1"/>
      <c r="H285" s="3"/>
      <c r="AE285" s="150"/>
      <c r="AF285" s="150"/>
      <c r="AG285" s="150"/>
      <c r="AH285" s="150"/>
      <c r="BN285" s="150"/>
    </row>
    <row r="286" spans="6:66" s="11" customFormat="1">
      <c r="F286" s="1"/>
      <c r="H286" s="3"/>
      <c r="AE286" s="150"/>
      <c r="AF286" s="150"/>
      <c r="AG286" s="150"/>
      <c r="AH286" s="150"/>
      <c r="BN286" s="150"/>
    </row>
    <row r="287" spans="6:66" s="11" customFormat="1">
      <c r="F287" s="1"/>
      <c r="H287" s="3"/>
      <c r="AE287" s="150"/>
      <c r="AF287" s="150"/>
      <c r="AG287" s="150"/>
      <c r="AH287" s="150"/>
      <c r="BN287" s="150"/>
    </row>
    <row r="288" spans="6:66" s="11" customFormat="1">
      <c r="F288" s="1"/>
      <c r="H288" s="3"/>
      <c r="AE288" s="150"/>
      <c r="AF288" s="150"/>
      <c r="AG288" s="150"/>
      <c r="AH288" s="150"/>
      <c r="BN288" s="150"/>
    </row>
    <row r="289" spans="6:66" s="11" customFormat="1">
      <c r="F289" s="1"/>
      <c r="H289" s="3"/>
      <c r="AE289" s="150"/>
      <c r="AF289" s="150"/>
      <c r="AG289" s="150"/>
      <c r="AH289" s="150"/>
      <c r="BN289" s="150"/>
    </row>
    <row r="290" spans="6:66" s="11" customFormat="1">
      <c r="F290" s="1"/>
      <c r="H290" s="3"/>
      <c r="AE290" s="150"/>
      <c r="AF290" s="150"/>
      <c r="AG290" s="150"/>
      <c r="AH290" s="150"/>
      <c r="BN290" s="150"/>
    </row>
    <row r="291" spans="6:66" s="11" customFormat="1">
      <c r="F291" s="1"/>
      <c r="H291" s="3"/>
      <c r="AE291" s="150"/>
      <c r="AF291" s="150"/>
      <c r="AG291" s="150"/>
      <c r="AH291" s="150"/>
      <c r="BN291" s="150"/>
    </row>
    <row r="292" spans="6:66" s="11" customFormat="1">
      <c r="F292" s="1"/>
      <c r="H292" s="3"/>
      <c r="AE292" s="150"/>
      <c r="AF292" s="150"/>
      <c r="AG292" s="150"/>
      <c r="AH292" s="150"/>
      <c r="BN292" s="150"/>
    </row>
    <row r="293" spans="6:66" s="11" customFormat="1">
      <c r="F293" s="1"/>
      <c r="H293" s="3"/>
      <c r="AE293" s="150"/>
      <c r="AF293" s="150"/>
      <c r="AG293" s="150"/>
      <c r="AH293" s="150"/>
      <c r="BN293" s="150"/>
    </row>
    <row r="294" spans="6:66" s="11" customFormat="1">
      <c r="F294" s="1"/>
      <c r="H294" s="3"/>
      <c r="AE294" s="150"/>
      <c r="AF294" s="150"/>
      <c r="AG294" s="150"/>
      <c r="AH294" s="150"/>
      <c r="BN294" s="150"/>
    </row>
    <row r="295" spans="6:66" s="11" customFormat="1">
      <c r="F295" s="1"/>
      <c r="H295" s="3"/>
      <c r="AE295" s="150"/>
      <c r="AF295" s="150"/>
      <c r="AG295" s="150"/>
      <c r="AH295" s="150"/>
      <c r="BN295" s="150"/>
    </row>
    <row r="296" spans="6:66" s="11" customFormat="1">
      <c r="F296" s="1"/>
      <c r="H296" s="3"/>
      <c r="AE296" s="150"/>
      <c r="AF296" s="150"/>
      <c r="AG296" s="150"/>
      <c r="AH296" s="150"/>
      <c r="BN296" s="150"/>
    </row>
    <row r="297" spans="6:66" s="11" customFormat="1">
      <c r="F297" s="1"/>
      <c r="H297" s="3"/>
      <c r="AE297" s="150"/>
      <c r="AF297" s="150"/>
      <c r="AG297" s="150"/>
      <c r="AH297" s="150"/>
      <c r="BN297" s="150"/>
    </row>
    <row r="298" spans="6:66" s="11" customFormat="1">
      <c r="F298" s="1"/>
      <c r="H298" s="3"/>
      <c r="AE298" s="150"/>
      <c r="AF298" s="150"/>
      <c r="AG298" s="150"/>
      <c r="AH298" s="150"/>
      <c r="BN298" s="150"/>
    </row>
    <row r="299" spans="6:66" s="11" customFormat="1">
      <c r="F299" s="1"/>
      <c r="H299" s="3"/>
      <c r="AE299" s="150"/>
      <c r="AF299" s="150"/>
      <c r="AG299" s="150"/>
      <c r="AH299" s="150"/>
      <c r="BN299" s="150"/>
    </row>
    <row r="300" spans="6:66" s="11" customFormat="1">
      <c r="F300" s="1"/>
      <c r="H300" s="3"/>
      <c r="AE300" s="150"/>
      <c r="AF300" s="150"/>
      <c r="AG300" s="150"/>
      <c r="AH300" s="150"/>
      <c r="BN300" s="150"/>
    </row>
    <row r="301" spans="6:66" s="11" customFormat="1">
      <c r="F301" s="1"/>
      <c r="H301" s="3"/>
      <c r="AE301" s="150"/>
      <c r="AF301" s="150"/>
      <c r="AG301" s="150"/>
      <c r="AH301" s="150"/>
      <c r="BN301" s="150"/>
    </row>
    <row r="302" spans="6:66" s="11" customFormat="1">
      <c r="F302" s="1"/>
      <c r="H302" s="3"/>
      <c r="AE302" s="150"/>
      <c r="AF302" s="150"/>
      <c r="AG302" s="150"/>
      <c r="AH302" s="150"/>
      <c r="BN302" s="150"/>
    </row>
    <row r="303" spans="6:66" s="11" customFormat="1">
      <c r="F303" s="1"/>
      <c r="H303" s="3"/>
      <c r="AE303" s="150"/>
      <c r="AF303" s="150"/>
      <c r="AG303" s="150"/>
      <c r="AH303" s="150"/>
      <c r="BN303" s="150"/>
    </row>
    <row r="304" spans="6:66" s="11" customFormat="1">
      <c r="F304" s="1"/>
      <c r="H304" s="3"/>
      <c r="AE304" s="150"/>
      <c r="AF304" s="150"/>
      <c r="AG304" s="150"/>
      <c r="AH304" s="150"/>
      <c r="BN304" s="150"/>
    </row>
    <row r="305" spans="6:66" s="11" customFormat="1">
      <c r="F305" s="1"/>
      <c r="H305" s="3"/>
      <c r="AE305" s="150"/>
      <c r="AF305" s="150"/>
      <c r="AG305" s="150"/>
      <c r="AH305" s="150"/>
      <c r="BN305" s="150"/>
    </row>
    <row r="306" spans="6:66" s="11" customFormat="1">
      <c r="F306" s="1"/>
      <c r="H306" s="3"/>
      <c r="AE306" s="150"/>
      <c r="AF306" s="150"/>
      <c r="AG306" s="150"/>
      <c r="AH306" s="150"/>
      <c r="BN306" s="150"/>
    </row>
    <row r="307" spans="6:66" s="11" customFormat="1">
      <c r="F307" s="1"/>
      <c r="H307" s="3"/>
      <c r="AE307" s="150"/>
      <c r="AF307" s="150"/>
      <c r="AG307" s="150"/>
      <c r="AH307" s="150"/>
      <c r="BN307" s="150"/>
    </row>
    <row r="308" spans="6:66" s="11" customFormat="1">
      <c r="F308" s="1"/>
      <c r="H308" s="3"/>
      <c r="AE308" s="150"/>
      <c r="AF308" s="150"/>
      <c r="AG308" s="150"/>
      <c r="AH308" s="150"/>
      <c r="BN308" s="150"/>
    </row>
    <row r="309" spans="6:66" s="11" customFormat="1">
      <c r="F309" s="1"/>
      <c r="H309" s="3"/>
      <c r="AE309" s="150"/>
      <c r="AF309" s="150"/>
      <c r="AG309" s="150"/>
      <c r="AH309" s="150"/>
      <c r="BN309" s="150"/>
    </row>
    <row r="310" spans="6:66" s="11" customFormat="1">
      <c r="F310" s="1"/>
      <c r="H310" s="3"/>
      <c r="AE310" s="150"/>
      <c r="AF310" s="150"/>
      <c r="AG310" s="150"/>
      <c r="AH310" s="150"/>
      <c r="BN310" s="150"/>
    </row>
    <row r="311" spans="6:66" s="11" customFormat="1">
      <c r="F311" s="1"/>
      <c r="H311" s="3"/>
      <c r="AE311" s="150"/>
      <c r="AF311" s="150"/>
      <c r="AG311" s="150"/>
      <c r="AH311" s="150"/>
      <c r="BN311" s="150"/>
    </row>
    <row r="312" spans="6:66" s="11" customFormat="1">
      <c r="F312" s="1"/>
      <c r="H312" s="3"/>
      <c r="AE312" s="150"/>
      <c r="AF312" s="150"/>
      <c r="AG312" s="150"/>
      <c r="AH312" s="150"/>
      <c r="BN312" s="150"/>
    </row>
    <row r="313" spans="6:66" s="11" customFormat="1">
      <c r="F313" s="1"/>
      <c r="H313" s="3"/>
      <c r="AE313" s="150"/>
      <c r="AF313" s="150"/>
      <c r="AG313" s="150"/>
      <c r="AH313" s="150"/>
      <c r="BN313" s="150"/>
    </row>
    <row r="314" spans="6:66" s="11" customFormat="1">
      <c r="F314" s="1"/>
      <c r="H314" s="3"/>
      <c r="AE314" s="150"/>
      <c r="AF314" s="150"/>
      <c r="AG314" s="150"/>
      <c r="AH314" s="150"/>
      <c r="BN314" s="150"/>
    </row>
    <row r="315" spans="6:66" s="11" customFormat="1">
      <c r="F315" s="1"/>
      <c r="H315" s="3"/>
      <c r="AE315" s="150"/>
      <c r="AF315" s="150"/>
      <c r="AG315" s="150"/>
      <c r="AH315" s="150"/>
      <c r="BN315" s="150"/>
    </row>
    <row r="316" spans="6:66" s="11" customFormat="1">
      <c r="F316" s="1"/>
      <c r="H316" s="3"/>
      <c r="AE316" s="150"/>
      <c r="AF316" s="150"/>
      <c r="AG316" s="150"/>
      <c r="AH316" s="150"/>
      <c r="BN316" s="150"/>
    </row>
    <row r="317" spans="6:66" s="11" customFormat="1">
      <c r="F317" s="1"/>
      <c r="H317" s="3"/>
      <c r="AE317" s="150"/>
      <c r="AF317" s="150"/>
      <c r="AG317" s="150"/>
      <c r="AH317" s="150"/>
      <c r="BN317" s="150"/>
    </row>
    <row r="318" spans="6:66" s="11" customFormat="1">
      <c r="F318" s="1"/>
      <c r="H318" s="3"/>
      <c r="AE318" s="150"/>
      <c r="AF318" s="150"/>
      <c r="AG318" s="150"/>
      <c r="AH318" s="150"/>
      <c r="BN318" s="150"/>
    </row>
    <row r="319" spans="6:66" s="11" customFormat="1">
      <c r="F319" s="1"/>
      <c r="H319" s="3"/>
      <c r="AE319" s="150"/>
      <c r="AF319" s="150"/>
      <c r="AG319" s="150"/>
      <c r="AH319" s="150"/>
      <c r="BN319" s="150"/>
    </row>
    <row r="320" spans="6:66" s="11" customFormat="1">
      <c r="F320" s="1"/>
      <c r="H320" s="3"/>
      <c r="AE320" s="150"/>
      <c r="AF320" s="150"/>
      <c r="AG320" s="150"/>
      <c r="AH320" s="150"/>
      <c r="BN320" s="150"/>
    </row>
    <row r="321" spans="6:66" s="11" customFormat="1">
      <c r="F321" s="1"/>
      <c r="H321" s="3"/>
      <c r="AE321" s="150"/>
      <c r="AF321" s="150"/>
      <c r="AG321" s="150"/>
      <c r="AH321" s="150"/>
      <c r="BN321" s="150"/>
    </row>
    <row r="322" spans="6:66" s="11" customFormat="1">
      <c r="F322" s="1"/>
      <c r="H322" s="3"/>
      <c r="AE322" s="150"/>
      <c r="AF322" s="150"/>
      <c r="AG322" s="150"/>
      <c r="AH322" s="150"/>
      <c r="BN322" s="150"/>
    </row>
    <row r="323" spans="6:66" s="11" customFormat="1">
      <c r="F323" s="1"/>
      <c r="H323" s="3"/>
      <c r="AE323" s="150"/>
      <c r="AF323" s="150"/>
      <c r="AG323" s="150"/>
      <c r="AH323" s="150"/>
      <c r="BN323" s="150"/>
    </row>
    <row r="324" spans="6:66" s="11" customFormat="1">
      <c r="F324" s="1"/>
      <c r="H324" s="3"/>
      <c r="AE324" s="150"/>
      <c r="AF324" s="150"/>
      <c r="AG324" s="150"/>
      <c r="AH324" s="150"/>
      <c r="BN324" s="150"/>
    </row>
    <row r="325" spans="6:66" s="11" customFormat="1">
      <c r="F325" s="1"/>
      <c r="H325" s="3"/>
      <c r="AE325" s="150"/>
      <c r="AF325" s="150"/>
      <c r="AG325" s="150"/>
      <c r="AH325" s="150"/>
      <c r="BN325" s="150"/>
    </row>
    <row r="326" spans="6:66" s="11" customFormat="1">
      <c r="F326" s="1"/>
      <c r="H326" s="3"/>
      <c r="AE326" s="150"/>
      <c r="AF326" s="150"/>
      <c r="AG326" s="150"/>
      <c r="AH326" s="150"/>
      <c r="BN326" s="150"/>
    </row>
    <row r="327" spans="6:66" s="11" customFormat="1">
      <c r="F327" s="1"/>
      <c r="H327" s="3"/>
      <c r="AE327" s="150"/>
      <c r="AF327" s="150"/>
      <c r="AG327" s="150"/>
      <c r="AH327" s="150"/>
      <c r="BN327" s="150"/>
    </row>
    <row r="328" spans="6:66" s="11" customFormat="1">
      <c r="F328" s="1"/>
      <c r="H328" s="3"/>
      <c r="AE328" s="150"/>
      <c r="AF328" s="150"/>
      <c r="AG328" s="150"/>
      <c r="AH328" s="150"/>
      <c r="BN328" s="150"/>
    </row>
    <row r="329" spans="6:66" s="11" customFormat="1">
      <c r="F329" s="1"/>
      <c r="H329" s="3"/>
      <c r="AE329" s="150"/>
      <c r="AF329" s="150"/>
      <c r="AG329" s="150"/>
      <c r="AH329" s="150"/>
      <c r="BN329" s="150"/>
    </row>
    <row r="330" spans="6:66" s="11" customFormat="1">
      <c r="F330" s="1"/>
      <c r="H330" s="3"/>
      <c r="AE330" s="150"/>
      <c r="AF330" s="150"/>
      <c r="AG330" s="150"/>
      <c r="AH330" s="150"/>
      <c r="BN330" s="150"/>
    </row>
    <row r="331" spans="6:66" s="11" customFormat="1">
      <c r="F331" s="1"/>
      <c r="H331" s="3"/>
      <c r="AE331" s="150"/>
      <c r="AF331" s="150"/>
      <c r="AG331" s="150"/>
      <c r="AH331" s="150"/>
      <c r="BN331" s="150"/>
    </row>
    <row r="332" spans="6:66" s="11" customFormat="1">
      <c r="F332" s="1"/>
      <c r="H332" s="3"/>
      <c r="AE332" s="150"/>
      <c r="AF332" s="150"/>
      <c r="AG332" s="150"/>
      <c r="AH332" s="150"/>
      <c r="BN332" s="150"/>
    </row>
    <row r="333" spans="6:66" s="11" customFormat="1">
      <c r="F333" s="1"/>
      <c r="H333" s="3"/>
      <c r="AE333" s="150"/>
      <c r="AF333" s="150"/>
      <c r="AG333" s="150"/>
      <c r="AH333" s="150"/>
      <c r="BN333" s="150"/>
    </row>
    <row r="334" spans="6:66" s="11" customFormat="1">
      <c r="F334" s="1"/>
      <c r="H334" s="3"/>
      <c r="AE334" s="150"/>
      <c r="AF334" s="150"/>
      <c r="AG334" s="150"/>
      <c r="AH334" s="150"/>
      <c r="BN334" s="150"/>
    </row>
    <row r="335" spans="6:66" s="11" customFormat="1">
      <c r="F335" s="1"/>
      <c r="H335" s="3"/>
      <c r="AE335" s="150"/>
      <c r="AF335" s="150"/>
      <c r="AG335" s="150"/>
      <c r="AH335" s="150"/>
      <c r="BN335" s="150"/>
    </row>
    <row r="336" spans="6:66" s="11" customFormat="1">
      <c r="F336" s="1"/>
      <c r="H336" s="3"/>
      <c r="AE336" s="150"/>
      <c r="AF336" s="150"/>
      <c r="AG336" s="150"/>
      <c r="AH336" s="150"/>
      <c r="BN336" s="150"/>
    </row>
    <row r="337" spans="6:66" s="11" customFormat="1">
      <c r="F337" s="1"/>
      <c r="H337" s="3"/>
      <c r="AE337" s="150"/>
      <c r="AF337" s="150"/>
      <c r="AG337" s="150"/>
      <c r="AH337" s="150"/>
      <c r="BN337" s="150"/>
    </row>
    <row r="338" spans="6:66" s="11" customFormat="1">
      <c r="F338" s="1"/>
      <c r="H338" s="3"/>
      <c r="AE338" s="150"/>
      <c r="AF338" s="150"/>
      <c r="AG338" s="150"/>
      <c r="AH338" s="150"/>
      <c r="BN338" s="150"/>
    </row>
    <row r="339" spans="6:66" s="11" customFormat="1">
      <c r="F339" s="1"/>
      <c r="H339" s="3"/>
      <c r="AE339" s="150"/>
      <c r="AF339" s="150"/>
      <c r="AG339" s="150"/>
      <c r="AH339" s="150"/>
      <c r="BN339" s="150"/>
    </row>
    <row r="340" spans="6:66" s="11" customFormat="1">
      <c r="F340" s="1"/>
      <c r="H340" s="3"/>
      <c r="AE340" s="150"/>
      <c r="AF340" s="150"/>
      <c r="AG340" s="150"/>
      <c r="AH340" s="150"/>
      <c r="BN340" s="150"/>
    </row>
    <row r="341" spans="6:66" s="11" customFormat="1">
      <c r="F341" s="1"/>
      <c r="H341" s="3"/>
      <c r="AE341" s="150"/>
      <c r="AF341" s="150"/>
      <c r="AG341" s="150"/>
      <c r="AH341" s="150"/>
      <c r="BN341" s="150"/>
    </row>
    <row r="342" spans="6:66" s="11" customFormat="1">
      <c r="F342" s="1"/>
      <c r="H342" s="3"/>
      <c r="AE342" s="150"/>
      <c r="AF342" s="150"/>
      <c r="AG342" s="150"/>
      <c r="AH342" s="150"/>
      <c r="BN342" s="150"/>
    </row>
    <row r="343" spans="6:66" s="11" customFormat="1">
      <c r="F343" s="1"/>
      <c r="H343" s="3"/>
      <c r="AE343" s="150"/>
      <c r="AF343" s="150"/>
      <c r="AG343" s="150"/>
      <c r="AH343" s="150"/>
      <c r="BN343" s="150"/>
    </row>
    <row r="344" spans="6:66" s="11" customFormat="1">
      <c r="F344" s="1"/>
      <c r="H344" s="3"/>
      <c r="AE344" s="150"/>
      <c r="AF344" s="150"/>
      <c r="AG344" s="150"/>
      <c r="AH344" s="150"/>
      <c r="BN344" s="150"/>
    </row>
    <row r="345" spans="6:66" s="11" customFormat="1">
      <c r="F345" s="1"/>
      <c r="H345" s="3"/>
      <c r="AE345" s="150"/>
      <c r="AF345" s="150"/>
      <c r="AG345" s="150"/>
      <c r="AH345" s="150"/>
      <c r="BN345" s="150"/>
    </row>
    <row r="346" spans="6:66" s="11" customFormat="1">
      <c r="F346" s="1"/>
      <c r="H346" s="3"/>
      <c r="AE346" s="150"/>
      <c r="AF346" s="150"/>
      <c r="AG346" s="150"/>
      <c r="AH346" s="150"/>
      <c r="BN346" s="150"/>
    </row>
    <row r="347" spans="6:66" s="11" customFormat="1">
      <c r="F347" s="1"/>
      <c r="H347" s="3"/>
      <c r="AE347" s="150"/>
      <c r="AF347" s="150"/>
      <c r="AG347" s="150"/>
      <c r="AH347" s="150"/>
      <c r="BN347" s="150"/>
    </row>
    <row r="348" spans="6:66" s="11" customFormat="1">
      <c r="F348" s="1"/>
      <c r="H348" s="3"/>
      <c r="AE348" s="150"/>
      <c r="AF348" s="150"/>
      <c r="AG348" s="150"/>
      <c r="AH348" s="150"/>
      <c r="BN348" s="150"/>
    </row>
    <row r="349" spans="6:66" s="11" customFormat="1">
      <c r="F349" s="1"/>
      <c r="H349" s="3"/>
      <c r="AE349" s="150"/>
      <c r="AF349" s="150"/>
      <c r="AG349" s="150"/>
      <c r="AH349" s="150"/>
      <c r="BN349" s="150"/>
    </row>
    <row r="350" spans="6:66" s="11" customFormat="1">
      <c r="F350" s="1"/>
      <c r="H350" s="3"/>
      <c r="AE350" s="150"/>
      <c r="AF350" s="150"/>
      <c r="AG350" s="150"/>
      <c r="AH350" s="150"/>
      <c r="BN350" s="150"/>
    </row>
    <row r="351" spans="6:66" s="11" customFormat="1">
      <c r="F351" s="1"/>
      <c r="H351" s="3"/>
      <c r="AE351" s="150"/>
      <c r="AF351" s="150"/>
      <c r="AG351" s="150"/>
      <c r="AH351" s="150"/>
      <c r="BN351" s="150"/>
    </row>
    <row r="352" spans="6:66" s="11" customFormat="1">
      <c r="F352" s="1"/>
      <c r="H352" s="3"/>
      <c r="AE352" s="150"/>
      <c r="AF352" s="150"/>
      <c r="AG352" s="150"/>
      <c r="AH352" s="150"/>
      <c r="BN352" s="150"/>
    </row>
    <row r="353" spans="6:66" s="11" customFormat="1">
      <c r="F353" s="1"/>
      <c r="H353" s="3"/>
      <c r="AE353" s="150"/>
      <c r="AF353" s="150"/>
      <c r="AG353" s="150"/>
      <c r="AH353" s="150"/>
      <c r="BN353" s="150"/>
    </row>
    <row r="354" spans="6:66" s="11" customFormat="1">
      <c r="F354" s="1"/>
      <c r="H354" s="3"/>
      <c r="AE354" s="150"/>
      <c r="AF354" s="150"/>
      <c r="AG354" s="150"/>
      <c r="AH354" s="150"/>
      <c r="BN354" s="150"/>
    </row>
    <row r="355" spans="6:66" s="11" customFormat="1">
      <c r="F355" s="1"/>
      <c r="H355" s="3"/>
      <c r="AE355" s="150"/>
      <c r="AF355" s="150"/>
      <c r="AG355" s="150"/>
      <c r="AH355" s="150"/>
      <c r="BN355" s="150"/>
    </row>
    <row r="356" spans="6:66" s="11" customFormat="1">
      <c r="F356" s="1"/>
      <c r="H356" s="3"/>
      <c r="AE356" s="150"/>
      <c r="AF356" s="150"/>
      <c r="AG356" s="150"/>
      <c r="AH356" s="150"/>
      <c r="BN356" s="150"/>
    </row>
    <row r="357" spans="6:66" s="11" customFormat="1">
      <c r="F357" s="1"/>
      <c r="H357" s="3"/>
      <c r="AE357" s="150"/>
      <c r="AF357" s="150"/>
      <c r="AG357" s="150"/>
      <c r="AH357" s="150"/>
      <c r="BN357" s="150"/>
    </row>
    <row r="358" spans="6:66" s="11" customFormat="1">
      <c r="F358" s="1"/>
      <c r="H358" s="3"/>
      <c r="AE358" s="150"/>
      <c r="AF358" s="150"/>
      <c r="AG358" s="150"/>
      <c r="AH358" s="150"/>
      <c r="BN358" s="150"/>
    </row>
    <row r="359" spans="6:66" s="11" customFormat="1">
      <c r="F359" s="1"/>
      <c r="H359" s="3"/>
      <c r="AE359" s="150"/>
      <c r="AF359" s="150"/>
      <c r="AG359" s="150"/>
      <c r="AH359" s="150"/>
      <c r="BN359" s="150"/>
    </row>
    <row r="360" spans="6:66" s="11" customFormat="1">
      <c r="F360" s="1"/>
      <c r="H360" s="3"/>
      <c r="AE360" s="150"/>
      <c r="AF360" s="150"/>
      <c r="AG360" s="150"/>
      <c r="AH360" s="150"/>
      <c r="BN360" s="150"/>
    </row>
    <row r="361" spans="6:66" s="11" customFormat="1">
      <c r="F361" s="1"/>
      <c r="H361" s="3"/>
      <c r="AE361" s="150"/>
      <c r="AF361" s="150"/>
      <c r="AG361" s="150"/>
      <c r="AH361" s="150"/>
      <c r="BN361" s="150"/>
    </row>
    <row r="362" spans="6:66" s="11" customFormat="1">
      <c r="F362" s="1"/>
      <c r="H362" s="3"/>
      <c r="AE362" s="150"/>
      <c r="AF362" s="150"/>
      <c r="AG362" s="150"/>
      <c r="AH362" s="150"/>
      <c r="BN362" s="150"/>
    </row>
    <row r="363" spans="6:66" s="11" customFormat="1">
      <c r="F363" s="1"/>
      <c r="H363" s="3"/>
      <c r="AE363" s="150"/>
      <c r="AF363" s="150"/>
      <c r="AG363" s="150"/>
      <c r="AH363" s="150"/>
      <c r="BN363" s="150"/>
    </row>
    <row r="364" spans="6:66" s="11" customFormat="1">
      <c r="F364" s="1"/>
      <c r="H364" s="3"/>
      <c r="AE364" s="150"/>
      <c r="AF364" s="150"/>
      <c r="AG364" s="150"/>
      <c r="AH364" s="150"/>
      <c r="BN364" s="150"/>
    </row>
    <row r="365" spans="6:66" s="11" customFormat="1">
      <c r="F365" s="1"/>
      <c r="H365" s="3"/>
      <c r="AE365" s="150"/>
      <c r="AF365" s="150"/>
      <c r="AG365" s="150"/>
      <c r="AH365" s="150"/>
      <c r="BN365" s="150"/>
    </row>
    <row r="366" spans="6:66" s="11" customFormat="1">
      <c r="F366" s="1"/>
      <c r="H366" s="3"/>
      <c r="AE366" s="150"/>
      <c r="AF366" s="150"/>
      <c r="AG366" s="150"/>
      <c r="AH366" s="150"/>
      <c r="BN366" s="150"/>
    </row>
    <row r="367" spans="6:66" s="11" customFormat="1">
      <c r="F367" s="1"/>
      <c r="H367" s="3"/>
      <c r="AE367" s="150"/>
      <c r="AF367" s="150"/>
      <c r="AG367" s="150"/>
      <c r="AH367" s="150"/>
      <c r="BN367" s="150"/>
    </row>
    <row r="368" spans="6:66" s="11" customFormat="1">
      <c r="F368" s="1"/>
      <c r="H368" s="3"/>
      <c r="AE368" s="150"/>
      <c r="AF368" s="150"/>
      <c r="AG368" s="150"/>
      <c r="AH368" s="150"/>
      <c r="BN368" s="150"/>
    </row>
    <row r="369" spans="6:66" s="11" customFormat="1">
      <c r="F369" s="1"/>
      <c r="H369" s="3"/>
      <c r="AE369" s="150"/>
      <c r="AF369" s="150"/>
      <c r="AG369" s="150"/>
      <c r="AH369" s="150"/>
      <c r="BN369" s="150"/>
    </row>
    <row r="370" spans="6:66" s="11" customFormat="1">
      <c r="F370" s="1"/>
      <c r="H370" s="3"/>
      <c r="AE370" s="150"/>
      <c r="AF370" s="150"/>
      <c r="AG370" s="150"/>
      <c r="AH370" s="150"/>
      <c r="BN370" s="150"/>
    </row>
    <row r="371" spans="6:66" s="11" customFormat="1">
      <c r="F371" s="1"/>
      <c r="H371" s="3"/>
      <c r="AE371" s="150"/>
      <c r="AF371" s="150"/>
      <c r="AG371" s="150"/>
      <c r="AH371" s="150"/>
      <c r="BN371" s="150"/>
    </row>
    <row r="372" spans="6:66" s="11" customFormat="1">
      <c r="F372" s="1"/>
      <c r="H372" s="3"/>
      <c r="AE372" s="150"/>
      <c r="AF372" s="150"/>
      <c r="AG372" s="150"/>
      <c r="AH372" s="150"/>
      <c r="BN372" s="150"/>
    </row>
    <row r="373" spans="6:66" s="11" customFormat="1">
      <c r="F373" s="1"/>
      <c r="H373" s="3"/>
      <c r="AE373" s="150"/>
      <c r="AF373" s="150"/>
      <c r="AG373" s="150"/>
      <c r="AH373" s="150"/>
      <c r="BN373" s="150"/>
    </row>
    <row r="374" spans="6:66" s="11" customFormat="1">
      <c r="F374" s="1"/>
      <c r="H374" s="3"/>
      <c r="AE374" s="150"/>
      <c r="AF374" s="150"/>
      <c r="AG374" s="150"/>
      <c r="AH374" s="150"/>
      <c r="BN374" s="150"/>
    </row>
    <row r="375" spans="6:66" s="11" customFormat="1">
      <c r="F375" s="1"/>
      <c r="H375" s="3"/>
      <c r="AE375" s="150"/>
      <c r="AF375" s="150"/>
      <c r="AG375" s="150"/>
      <c r="AH375" s="150"/>
      <c r="BN375" s="150"/>
    </row>
    <row r="376" spans="6:66" s="11" customFormat="1">
      <c r="F376" s="1"/>
      <c r="H376" s="3"/>
      <c r="AE376" s="150"/>
      <c r="AF376" s="150"/>
      <c r="AG376" s="150"/>
      <c r="AH376" s="150"/>
      <c r="BN376" s="150"/>
    </row>
    <row r="377" spans="6:66" s="11" customFormat="1">
      <c r="F377" s="1"/>
      <c r="H377" s="3"/>
      <c r="AE377" s="150"/>
      <c r="AF377" s="150"/>
      <c r="AG377" s="150"/>
      <c r="AH377" s="150"/>
      <c r="BN377" s="150"/>
    </row>
    <row r="378" spans="6:66" s="11" customFormat="1">
      <c r="F378" s="1"/>
      <c r="H378" s="3"/>
      <c r="AE378" s="150"/>
      <c r="AF378" s="150"/>
      <c r="AG378" s="150"/>
      <c r="AH378" s="150"/>
      <c r="BN378" s="150"/>
    </row>
    <row r="379" spans="6:66" s="11" customFormat="1">
      <c r="F379" s="1"/>
      <c r="H379" s="3"/>
      <c r="AE379" s="150"/>
      <c r="AF379" s="150"/>
      <c r="AG379" s="150"/>
      <c r="AH379" s="150"/>
      <c r="BN379" s="150"/>
    </row>
    <row r="380" spans="6:66" s="11" customFormat="1">
      <c r="F380" s="1"/>
      <c r="H380" s="3"/>
      <c r="AE380" s="150"/>
      <c r="AF380" s="150"/>
      <c r="AG380" s="150"/>
      <c r="AH380" s="150"/>
      <c r="BN380" s="150"/>
    </row>
    <row r="381" spans="6:66" s="11" customFormat="1">
      <c r="F381" s="1"/>
      <c r="H381" s="3"/>
      <c r="AE381" s="150"/>
      <c r="AF381" s="150"/>
      <c r="AG381" s="150"/>
      <c r="AH381" s="150"/>
      <c r="BN381" s="150"/>
    </row>
    <row r="382" spans="6:66" s="11" customFormat="1">
      <c r="F382" s="1"/>
      <c r="H382" s="3"/>
      <c r="AE382" s="150"/>
      <c r="AF382" s="150"/>
      <c r="AG382" s="150"/>
      <c r="AH382" s="150"/>
      <c r="BN382" s="150"/>
    </row>
    <row r="383" spans="6:66" s="11" customFormat="1">
      <c r="F383" s="1"/>
      <c r="H383" s="3"/>
      <c r="AE383" s="150"/>
      <c r="AF383" s="150"/>
      <c r="AG383" s="150"/>
      <c r="AH383" s="150"/>
      <c r="BN383" s="150"/>
    </row>
    <row r="384" spans="6:66" s="11" customFormat="1">
      <c r="F384" s="1"/>
      <c r="H384" s="3"/>
      <c r="AE384" s="150"/>
      <c r="AF384" s="150"/>
      <c r="AG384" s="150"/>
      <c r="AH384" s="150"/>
      <c r="BN384" s="150"/>
    </row>
    <row r="385" spans="6:66" s="11" customFormat="1">
      <c r="F385" s="1"/>
      <c r="H385" s="3"/>
      <c r="AE385" s="150"/>
      <c r="AF385" s="150"/>
      <c r="AG385" s="150"/>
      <c r="AH385" s="150"/>
      <c r="BN385" s="150"/>
    </row>
    <row r="386" spans="6:66" s="11" customFormat="1">
      <c r="F386" s="1"/>
      <c r="H386" s="3"/>
      <c r="AE386" s="150"/>
      <c r="AF386" s="150"/>
      <c r="AG386" s="150"/>
      <c r="AH386" s="150"/>
      <c r="BN386" s="150"/>
    </row>
    <row r="387" spans="6:66" s="11" customFormat="1">
      <c r="F387" s="1"/>
      <c r="H387" s="3"/>
      <c r="AE387" s="150"/>
      <c r="AF387" s="150"/>
      <c r="AG387" s="150"/>
      <c r="AH387" s="150"/>
      <c r="BN387" s="150"/>
    </row>
    <row r="388" spans="6:66" s="11" customFormat="1">
      <c r="F388" s="1"/>
      <c r="H388" s="3"/>
      <c r="AE388" s="150"/>
      <c r="AF388" s="150"/>
      <c r="AG388" s="150"/>
      <c r="AH388" s="150"/>
      <c r="BN388" s="150"/>
    </row>
    <row r="389" spans="6:66" s="11" customFormat="1">
      <c r="F389" s="1"/>
      <c r="H389" s="3"/>
      <c r="AE389" s="150"/>
      <c r="AF389" s="150"/>
      <c r="AG389" s="150"/>
      <c r="AH389" s="150"/>
      <c r="BN389" s="150"/>
    </row>
    <row r="390" spans="6:66" s="11" customFormat="1">
      <c r="F390" s="1"/>
      <c r="H390" s="3"/>
      <c r="AE390" s="150"/>
      <c r="AF390" s="150"/>
      <c r="AG390" s="150"/>
      <c r="AH390" s="150"/>
      <c r="BN390" s="150"/>
    </row>
    <row r="391" spans="6:66" s="11" customFormat="1">
      <c r="F391" s="1"/>
      <c r="H391" s="3"/>
      <c r="AE391" s="150"/>
      <c r="AF391" s="150"/>
      <c r="AG391" s="150"/>
      <c r="AH391" s="150"/>
      <c r="BN391" s="150"/>
    </row>
    <row r="392" spans="6:66" s="11" customFormat="1">
      <c r="F392" s="1"/>
      <c r="H392" s="3"/>
      <c r="AE392" s="150"/>
      <c r="AF392" s="150"/>
      <c r="AG392" s="150"/>
      <c r="AH392" s="150"/>
      <c r="BN392" s="150"/>
    </row>
    <row r="393" spans="6:66" s="11" customFormat="1">
      <c r="F393" s="1"/>
      <c r="H393" s="3"/>
      <c r="AE393" s="150"/>
      <c r="AF393" s="150"/>
      <c r="AG393" s="150"/>
      <c r="AH393" s="150"/>
      <c r="BN393" s="150"/>
    </row>
    <row r="394" spans="6:66" s="11" customFormat="1">
      <c r="F394" s="1"/>
      <c r="H394" s="3"/>
      <c r="AE394" s="150"/>
      <c r="AF394" s="150"/>
      <c r="AG394" s="150"/>
      <c r="AH394" s="150"/>
      <c r="BN394" s="150"/>
    </row>
    <row r="395" spans="6:66" s="11" customFormat="1">
      <c r="F395" s="1"/>
      <c r="H395" s="3"/>
      <c r="AE395" s="150"/>
      <c r="AF395" s="150"/>
      <c r="AG395" s="150"/>
      <c r="AH395" s="150"/>
      <c r="BN395" s="150"/>
    </row>
    <row r="396" spans="6:66" s="11" customFormat="1">
      <c r="F396" s="1"/>
      <c r="H396" s="3"/>
      <c r="AE396" s="150"/>
      <c r="AF396" s="150"/>
      <c r="AG396" s="150"/>
      <c r="AH396" s="150"/>
      <c r="BN396" s="150"/>
    </row>
    <row r="397" spans="6:66" s="11" customFormat="1">
      <c r="F397" s="1"/>
      <c r="H397" s="3"/>
      <c r="AE397" s="150"/>
      <c r="AF397" s="150"/>
      <c r="AG397" s="150"/>
      <c r="AH397" s="150"/>
      <c r="BN397" s="150"/>
    </row>
    <row r="398" spans="6:66" s="11" customFormat="1">
      <c r="F398" s="1"/>
      <c r="H398" s="3"/>
      <c r="AE398" s="150"/>
      <c r="AF398" s="150"/>
      <c r="AG398" s="150"/>
      <c r="AH398" s="150"/>
      <c r="BN398" s="150"/>
    </row>
    <row r="399" spans="6:66" s="11" customFormat="1">
      <c r="F399" s="1"/>
      <c r="H399" s="3"/>
      <c r="AE399" s="150"/>
      <c r="AF399" s="150"/>
      <c r="AG399" s="150"/>
      <c r="AH399" s="150"/>
      <c r="BN399" s="150"/>
    </row>
    <row r="400" spans="6:66" s="11" customFormat="1">
      <c r="F400" s="1"/>
      <c r="H400" s="3"/>
      <c r="AE400" s="150"/>
      <c r="AF400" s="150"/>
      <c r="AG400" s="150"/>
      <c r="AH400" s="150"/>
      <c r="BN400" s="150"/>
    </row>
    <row r="401" spans="6:66" s="11" customFormat="1">
      <c r="F401" s="1"/>
      <c r="H401" s="3"/>
      <c r="AE401" s="150"/>
      <c r="AF401" s="150"/>
      <c r="AG401" s="150"/>
      <c r="AH401" s="150"/>
      <c r="BN401" s="150"/>
    </row>
    <row r="402" spans="6:66" s="11" customFormat="1">
      <c r="F402" s="1"/>
      <c r="H402" s="3"/>
      <c r="AE402" s="150"/>
      <c r="AF402" s="150"/>
      <c r="AG402" s="150"/>
      <c r="AH402" s="150"/>
      <c r="BN402" s="150"/>
    </row>
    <row r="403" spans="6:66" s="11" customFormat="1">
      <c r="F403" s="1"/>
      <c r="H403" s="3"/>
      <c r="AE403" s="150"/>
      <c r="AF403" s="150"/>
      <c r="AG403" s="150"/>
      <c r="AH403" s="150"/>
      <c r="BN403" s="150"/>
    </row>
    <row r="404" spans="6:66" s="11" customFormat="1">
      <c r="F404" s="1"/>
      <c r="H404" s="3"/>
      <c r="AE404" s="150"/>
      <c r="AF404" s="150"/>
      <c r="AG404" s="150"/>
      <c r="AH404" s="150"/>
      <c r="BN404" s="150"/>
    </row>
    <row r="405" spans="6:66" s="11" customFormat="1">
      <c r="F405" s="1"/>
      <c r="H405" s="3"/>
      <c r="AE405" s="150"/>
      <c r="AF405" s="150"/>
      <c r="AG405" s="150"/>
      <c r="AH405" s="150"/>
      <c r="BN405" s="150"/>
    </row>
    <row r="406" spans="6:66" s="11" customFormat="1">
      <c r="F406" s="1"/>
      <c r="H406" s="3"/>
      <c r="AE406" s="150"/>
      <c r="AF406" s="150"/>
      <c r="AG406" s="150"/>
      <c r="AH406" s="150"/>
      <c r="BN406" s="150"/>
    </row>
    <row r="407" spans="6:66" s="11" customFormat="1">
      <c r="F407" s="1"/>
      <c r="H407" s="3"/>
      <c r="AE407" s="150"/>
      <c r="AF407" s="150"/>
      <c r="AG407" s="150"/>
      <c r="AH407" s="150"/>
      <c r="BN407" s="150"/>
    </row>
    <row r="408" spans="6:66" s="11" customFormat="1">
      <c r="F408" s="1"/>
      <c r="H408" s="3"/>
      <c r="AE408" s="150"/>
      <c r="AF408" s="150"/>
      <c r="AG408" s="150"/>
      <c r="AH408" s="150"/>
      <c r="BN408" s="150"/>
    </row>
    <row r="409" spans="6:66" s="11" customFormat="1">
      <c r="F409" s="1"/>
      <c r="H409" s="3"/>
      <c r="AE409" s="150"/>
      <c r="AF409" s="150"/>
      <c r="AG409" s="150"/>
      <c r="AH409" s="150"/>
      <c r="BN409" s="150"/>
    </row>
    <row r="410" spans="6:66" s="11" customFormat="1">
      <c r="F410" s="1"/>
      <c r="H410" s="3"/>
      <c r="AE410" s="150"/>
      <c r="AF410" s="150"/>
      <c r="AG410" s="150"/>
      <c r="AH410" s="150"/>
      <c r="BN410" s="150"/>
    </row>
    <row r="411" spans="6:66" s="11" customFormat="1">
      <c r="F411" s="1"/>
      <c r="H411" s="3"/>
      <c r="AE411" s="150"/>
      <c r="AF411" s="150"/>
      <c r="AG411" s="150"/>
      <c r="AH411" s="150"/>
      <c r="BN411" s="150"/>
    </row>
    <row r="412" spans="6:66" s="11" customFormat="1">
      <c r="F412" s="1"/>
      <c r="H412" s="3"/>
      <c r="AE412" s="150"/>
      <c r="AF412" s="150"/>
      <c r="AG412" s="150"/>
      <c r="AH412" s="150"/>
      <c r="BN412" s="150"/>
    </row>
    <row r="413" spans="6:66" s="11" customFormat="1">
      <c r="F413" s="1"/>
      <c r="H413" s="3"/>
      <c r="AE413" s="150"/>
      <c r="AF413" s="150"/>
      <c r="AG413" s="150"/>
      <c r="AH413" s="150"/>
      <c r="BN413" s="150"/>
    </row>
    <row r="414" spans="6:66" s="11" customFormat="1">
      <c r="F414" s="1"/>
      <c r="H414" s="3"/>
      <c r="AE414" s="150"/>
      <c r="AF414" s="150"/>
      <c r="AG414" s="150"/>
      <c r="AH414" s="150"/>
      <c r="BN414" s="150"/>
    </row>
    <row r="415" spans="6:66" s="11" customFormat="1">
      <c r="F415" s="1"/>
      <c r="H415" s="3"/>
      <c r="AE415" s="150"/>
      <c r="AF415" s="150"/>
      <c r="AG415" s="150"/>
      <c r="AH415" s="150"/>
      <c r="BN415" s="150"/>
    </row>
    <row r="416" spans="6:66" s="11" customFormat="1">
      <c r="F416" s="1"/>
      <c r="H416" s="3"/>
      <c r="AE416" s="150"/>
      <c r="AF416" s="150"/>
      <c r="AG416" s="150"/>
      <c r="AH416" s="150"/>
      <c r="BN416" s="150"/>
    </row>
    <row r="417" spans="6:66" s="11" customFormat="1">
      <c r="F417" s="1"/>
      <c r="H417" s="3"/>
      <c r="AE417" s="150"/>
      <c r="AF417" s="150"/>
      <c r="AG417" s="150"/>
      <c r="AH417" s="150"/>
      <c r="BN417" s="150"/>
    </row>
    <row r="418" spans="6:66" s="11" customFormat="1">
      <c r="F418" s="1"/>
      <c r="H418" s="3"/>
      <c r="AE418" s="150"/>
      <c r="AF418" s="150"/>
      <c r="AG418" s="150"/>
      <c r="AH418" s="150"/>
      <c r="BN418" s="150"/>
    </row>
    <row r="419" spans="6:66" s="11" customFormat="1">
      <c r="F419" s="1"/>
      <c r="H419" s="3"/>
      <c r="AE419" s="150"/>
      <c r="AF419" s="150"/>
      <c r="AG419" s="150"/>
      <c r="AH419" s="150"/>
      <c r="BN419" s="150"/>
    </row>
    <row r="420" spans="6:66" s="11" customFormat="1">
      <c r="F420" s="1"/>
      <c r="H420" s="3"/>
      <c r="AE420" s="150"/>
      <c r="AF420" s="150"/>
      <c r="AG420" s="150"/>
      <c r="AH420" s="150"/>
      <c r="BN420" s="150"/>
    </row>
    <row r="421" spans="6:66" s="11" customFormat="1">
      <c r="F421" s="1"/>
      <c r="H421" s="3"/>
      <c r="AE421" s="150"/>
      <c r="AF421" s="150"/>
      <c r="AG421" s="150"/>
      <c r="AH421" s="150"/>
      <c r="BN421" s="150"/>
    </row>
    <row r="422" spans="6:66" s="11" customFormat="1">
      <c r="F422" s="1"/>
      <c r="H422" s="3"/>
      <c r="AE422" s="150"/>
      <c r="AF422" s="150"/>
      <c r="AG422" s="150"/>
      <c r="AH422" s="150"/>
      <c r="BN422" s="150"/>
    </row>
    <row r="423" spans="6:66" s="11" customFormat="1">
      <c r="F423" s="1"/>
      <c r="H423" s="3"/>
      <c r="AE423" s="150"/>
      <c r="AF423" s="150"/>
      <c r="AG423" s="150"/>
      <c r="AH423" s="150"/>
      <c r="BN423" s="150"/>
    </row>
    <row r="424" spans="6:66" s="11" customFormat="1">
      <c r="F424" s="1"/>
      <c r="H424" s="3"/>
      <c r="AE424" s="150"/>
      <c r="AF424" s="150"/>
      <c r="AG424" s="150"/>
      <c r="AH424" s="150"/>
      <c r="BN424" s="150"/>
    </row>
    <row r="425" spans="6:66" s="11" customFormat="1">
      <c r="F425" s="1"/>
      <c r="H425" s="3"/>
      <c r="AE425" s="150"/>
      <c r="AF425" s="150"/>
      <c r="AG425" s="150"/>
      <c r="AH425" s="150"/>
      <c r="BN425" s="150"/>
    </row>
    <row r="426" spans="6:66" s="11" customFormat="1">
      <c r="F426" s="1"/>
      <c r="H426" s="3"/>
      <c r="AE426" s="150"/>
      <c r="AF426" s="150"/>
      <c r="AG426" s="150"/>
      <c r="AH426" s="150"/>
      <c r="BN426" s="150"/>
    </row>
    <row r="427" spans="6:66" s="11" customFormat="1">
      <c r="F427" s="1"/>
      <c r="H427" s="3"/>
      <c r="AE427" s="150"/>
      <c r="AF427" s="150"/>
      <c r="AG427" s="150"/>
      <c r="AH427" s="150"/>
      <c r="BN427" s="150"/>
    </row>
    <row r="428" spans="6:66" s="11" customFormat="1">
      <c r="F428" s="1"/>
      <c r="H428" s="3"/>
      <c r="AE428" s="150"/>
      <c r="AF428" s="150"/>
      <c r="AG428" s="150"/>
      <c r="AH428" s="150"/>
      <c r="BN428" s="150"/>
    </row>
    <row r="429" spans="6:66" s="11" customFormat="1">
      <c r="F429" s="1"/>
      <c r="H429" s="3"/>
      <c r="AE429" s="150"/>
      <c r="AF429" s="150"/>
      <c r="AG429" s="150"/>
      <c r="AH429" s="150"/>
      <c r="BN429" s="150"/>
    </row>
    <row r="430" spans="6:66" s="11" customFormat="1">
      <c r="F430" s="1"/>
      <c r="H430" s="3"/>
      <c r="AE430" s="150"/>
      <c r="AF430" s="150"/>
      <c r="AG430" s="150"/>
      <c r="AH430" s="150"/>
      <c r="BN430" s="150"/>
    </row>
    <row r="431" spans="6:66" s="11" customFormat="1">
      <c r="F431" s="1"/>
      <c r="H431" s="3"/>
      <c r="AE431" s="150"/>
      <c r="AF431" s="150"/>
      <c r="AG431" s="150"/>
      <c r="AH431" s="150"/>
      <c r="BN431" s="150"/>
    </row>
    <row r="432" spans="6:66" s="11" customFormat="1">
      <c r="F432" s="1"/>
      <c r="H432" s="3"/>
      <c r="AE432" s="150"/>
      <c r="AF432" s="150"/>
      <c r="AG432" s="150"/>
      <c r="AH432" s="150"/>
      <c r="BN432" s="150"/>
    </row>
    <row r="433" spans="6:66" s="11" customFormat="1">
      <c r="F433" s="1"/>
      <c r="H433" s="3"/>
      <c r="AE433" s="150"/>
      <c r="AF433" s="150"/>
      <c r="AG433" s="150"/>
      <c r="AH433" s="150"/>
      <c r="BN433" s="150"/>
    </row>
    <row r="434" spans="6:66" s="11" customFormat="1">
      <c r="F434" s="1"/>
      <c r="H434" s="3"/>
      <c r="AE434" s="150"/>
      <c r="AF434" s="150"/>
      <c r="AG434" s="150"/>
      <c r="AH434" s="150"/>
      <c r="BN434" s="150"/>
    </row>
    <row r="435" spans="6:66" s="11" customFormat="1">
      <c r="F435" s="1"/>
      <c r="H435" s="3"/>
      <c r="AE435" s="150"/>
      <c r="AF435" s="150"/>
      <c r="AG435" s="150"/>
      <c r="AH435" s="150"/>
      <c r="BN435" s="150"/>
    </row>
    <row r="436" spans="6:66" s="11" customFormat="1">
      <c r="F436" s="1"/>
      <c r="H436" s="3"/>
      <c r="AE436" s="150"/>
      <c r="AF436" s="150"/>
      <c r="AG436" s="150"/>
      <c r="AH436" s="150"/>
      <c r="BN436" s="150"/>
    </row>
    <row r="437" spans="6:66" s="11" customFormat="1">
      <c r="F437" s="1"/>
      <c r="H437" s="3"/>
      <c r="AE437" s="150"/>
      <c r="AF437" s="150"/>
      <c r="AG437" s="150"/>
      <c r="AH437" s="150"/>
      <c r="BN437" s="150"/>
    </row>
    <row r="438" spans="6:66" s="11" customFormat="1">
      <c r="F438" s="1"/>
      <c r="H438" s="3"/>
      <c r="AE438" s="150"/>
      <c r="AF438" s="150"/>
      <c r="AG438" s="150"/>
      <c r="AH438" s="150"/>
      <c r="BN438" s="150"/>
    </row>
    <row r="439" spans="6:66" s="11" customFormat="1">
      <c r="F439" s="1"/>
      <c r="H439" s="3"/>
      <c r="AE439" s="150"/>
      <c r="AF439" s="150"/>
      <c r="AG439" s="150"/>
      <c r="AH439" s="150"/>
      <c r="BN439" s="150"/>
    </row>
    <row r="440" spans="6:66" s="11" customFormat="1">
      <c r="F440" s="1"/>
      <c r="H440" s="3"/>
      <c r="AE440" s="150"/>
      <c r="AF440" s="150"/>
      <c r="AG440" s="150"/>
      <c r="AH440" s="150"/>
      <c r="BN440" s="150"/>
    </row>
    <row r="441" spans="6:66" s="11" customFormat="1">
      <c r="F441" s="1"/>
      <c r="H441" s="3"/>
      <c r="AE441" s="150"/>
      <c r="AF441" s="150"/>
      <c r="AG441" s="150"/>
      <c r="AH441" s="150"/>
      <c r="BN441" s="150"/>
    </row>
    <row r="442" spans="6:66" s="11" customFormat="1">
      <c r="F442" s="1"/>
      <c r="H442" s="3"/>
      <c r="AE442" s="150"/>
      <c r="AF442" s="150"/>
      <c r="AG442" s="150"/>
      <c r="AH442" s="150"/>
      <c r="BN442" s="150"/>
    </row>
    <row r="443" spans="6:66" s="11" customFormat="1">
      <c r="F443" s="1"/>
      <c r="H443" s="3"/>
      <c r="AE443" s="150"/>
      <c r="AF443" s="150"/>
      <c r="AG443" s="150"/>
      <c r="AH443" s="150"/>
      <c r="BN443" s="150"/>
    </row>
    <row r="444" spans="6:66" s="11" customFormat="1">
      <c r="F444" s="1"/>
      <c r="H444" s="3"/>
      <c r="AE444" s="150"/>
      <c r="AF444" s="150"/>
      <c r="AG444" s="150"/>
      <c r="AH444" s="150"/>
      <c r="BN444" s="150"/>
    </row>
    <row r="445" spans="6:66" s="11" customFormat="1">
      <c r="F445" s="1"/>
      <c r="H445" s="3"/>
      <c r="AE445" s="150"/>
      <c r="AF445" s="150"/>
      <c r="AG445" s="150"/>
      <c r="AH445" s="150"/>
      <c r="BN445" s="150"/>
    </row>
    <row r="446" spans="6:66" s="11" customFormat="1">
      <c r="F446" s="1"/>
      <c r="H446" s="3"/>
      <c r="AE446" s="150"/>
      <c r="AF446" s="150"/>
      <c r="AG446" s="150"/>
      <c r="AH446" s="150"/>
      <c r="BN446" s="150"/>
    </row>
    <row r="447" spans="6:66" s="11" customFormat="1">
      <c r="F447" s="1"/>
      <c r="H447" s="3"/>
      <c r="AE447" s="150"/>
      <c r="AF447" s="150"/>
      <c r="AG447" s="150"/>
      <c r="AH447" s="150"/>
      <c r="BN447" s="150"/>
    </row>
    <row r="448" spans="6:66" s="11" customFormat="1">
      <c r="F448" s="1"/>
      <c r="H448" s="3"/>
      <c r="AE448" s="150"/>
      <c r="AF448" s="150"/>
      <c r="AG448" s="150"/>
      <c r="AH448" s="150"/>
      <c r="BN448" s="150"/>
    </row>
    <row r="449" spans="6:66" s="11" customFormat="1">
      <c r="F449" s="1"/>
      <c r="H449" s="3"/>
      <c r="AE449" s="150"/>
      <c r="AF449" s="150"/>
      <c r="AG449" s="150"/>
      <c r="AH449" s="150"/>
      <c r="BN449" s="150"/>
    </row>
    <row r="450" spans="6:66" s="11" customFormat="1">
      <c r="F450" s="1"/>
      <c r="H450" s="3"/>
      <c r="AE450" s="150"/>
      <c r="AF450" s="150"/>
      <c r="AG450" s="150"/>
      <c r="AH450" s="150"/>
      <c r="BN450" s="150"/>
    </row>
    <row r="451" spans="6:66" s="11" customFormat="1">
      <c r="F451" s="1"/>
      <c r="H451" s="3"/>
      <c r="AE451" s="150"/>
      <c r="AF451" s="150"/>
      <c r="AG451" s="150"/>
      <c r="AH451" s="150"/>
      <c r="BN451" s="150"/>
    </row>
    <row r="452" spans="6:66" s="11" customFormat="1">
      <c r="F452" s="1"/>
      <c r="H452" s="3"/>
      <c r="AE452" s="150"/>
      <c r="AF452" s="150"/>
      <c r="AG452" s="150"/>
      <c r="AH452" s="150"/>
      <c r="BN452" s="150"/>
    </row>
    <row r="453" spans="6:66" s="11" customFormat="1">
      <c r="F453" s="1"/>
      <c r="H453" s="3"/>
      <c r="AE453" s="150"/>
      <c r="AF453" s="150"/>
      <c r="AG453" s="150"/>
      <c r="AH453" s="150"/>
      <c r="BN453" s="150"/>
    </row>
    <row r="454" spans="6:66" s="11" customFormat="1">
      <c r="F454" s="1"/>
      <c r="H454" s="3"/>
      <c r="AE454" s="150"/>
      <c r="AF454" s="150"/>
      <c r="AG454" s="150"/>
      <c r="AH454" s="150"/>
      <c r="BN454" s="150"/>
    </row>
    <row r="455" spans="6:66" s="11" customFormat="1">
      <c r="F455" s="1"/>
      <c r="H455" s="3"/>
      <c r="AE455" s="150"/>
      <c r="AF455" s="150"/>
      <c r="AG455" s="150"/>
      <c r="AH455" s="150"/>
      <c r="BN455" s="150"/>
    </row>
    <row r="456" spans="6:66" s="11" customFormat="1">
      <c r="F456" s="1"/>
      <c r="H456" s="3"/>
      <c r="AE456" s="150"/>
      <c r="AF456" s="150"/>
      <c r="AG456" s="150"/>
      <c r="AH456" s="150"/>
      <c r="BN456" s="150"/>
    </row>
    <row r="457" spans="6:66" s="11" customFormat="1">
      <c r="F457" s="1"/>
      <c r="H457" s="3"/>
      <c r="AE457" s="150"/>
      <c r="AF457" s="150"/>
      <c r="AG457" s="150"/>
      <c r="AH457" s="150"/>
      <c r="BN457" s="150"/>
    </row>
    <row r="458" spans="6:66" s="11" customFormat="1">
      <c r="F458" s="1"/>
      <c r="H458" s="3"/>
      <c r="AE458" s="150"/>
      <c r="AF458" s="150"/>
      <c r="AG458" s="150"/>
      <c r="AH458" s="150"/>
      <c r="BN458" s="150"/>
    </row>
    <row r="459" spans="6:66" s="11" customFormat="1">
      <c r="F459" s="1"/>
      <c r="H459" s="3"/>
      <c r="AE459" s="150"/>
      <c r="AF459" s="150"/>
      <c r="AG459" s="150"/>
      <c r="AH459" s="150"/>
      <c r="BN459" s="150"/>
    </row>
    <row r="460" spans="6:66" s="11" customFormat="1">
      <c r="F460" s="1"/>
      <c r="H460" s="3"/>
      <c r="AE460" s="150"/>
      <c r="AF460" s="150"/>
      <c r="AG460" s="150"/>
      <c r="AH460" s="150"/>
      <c r="BN460" s="150"/>
    </row>
    <row r="461" spans="6:66" s="11" customFormat="1">
      <c r="F461" s="1"/>
      <c r="H461" s="3"/>
      <c r="AE461" s="150"/>
      <c r="AF461" s="150"/>
      <c r="AG461" s="150"/>
      <c r="AH461" s="150"/>
      <c r="BN461" s="150"/>
    </row>
    <row r="462" spans="6:66" s="11" customFormat="1">
      <c r="F462" s="1"/>
      <c r="H462" s="3"/>
      <c r="AE462" s="150"/>
      <c r="AF462" s="150"/>
      <c r="AG462" s="150"/>
      <c r="AH462" s="150"/>
      <c r="BN462" s="150"/>
    </row>
    <row r="463" spans="6:66" s="11" customFormat="1">
      <c r="F463" s="1"/>
      <c r="H463" s="3"/>
      <c r="AE463" s="150"/>
      <c r="AF463" s="150"/>
      <c r="AG463" s="150"/>
      <c r="AH463" s="150"/>
      <c r="BN463" s="150"/>
    </row>
    <row r="464" spans="6:66" s="11" customFormat="1">
      <c r="F464" s="1"/>
      <c r="H464" s="3"/>
      <c r="AE464" s="150"/>
      <c r="AF464" s="150"/>
      <c r="AG464" s="150"/>
      <c r="AH464" s="150"/>
      <c r="BN464" s="150"/>
    </row>
    <row r="465" spans="6:66" s="11" customFormat="1">
      <c r="F465" s="1"/>
      <c r="H465" s="3"/>
      <c r="AE465" s="150"/>
      <c r="AF465" s="150"/>
      <c r="AG465" s="150"/>
      <c r="AH465" s="150"/>
      <c r="BN465" s="150"/>
    </row>
    <row r="466" spans="6:66" s="11" customFormat="1">
      <c r="F466" s="1"/>
      <c r="H466" s="3"/>
      <c r="AE466" s="150"/>
      <c r="AF466" s="150"/>
      <c r="AG466" s="150"/>
      <c r="AH466" s="150"/>
      <c r="BN466" s="150"/>
    </row>
    <row r="467" spans="6:66" s="11" customFormat="1">
      <c r="F467" s="1"/>
      <c r="H467" s="3"/>
      <c r="AE467" s="150"/>
      <c r="AF467" s="150"/>
      <c r="AG467" s="150"/>
      <c r="AH467" s="150"/>
      <c r="BN467" s="150"/>
    </row>
    <row r="468" spans="6:66" s="11" customFormat="1">
      <c r="F468" s="1"/>
      <c r="H468" s="3"/>
      <c r="AE468" s="150"/>
      <c r="AF468" s="150"/>
      <c r="AG468" s="150"/>
      <c r="AH468" s="150"/>
      <c r="BN468" s="150"/>
    </row>
    <row r="469" spans="6:66" s="11" customFormat="1">
      <c r="F469" s="1"/>
      <c r="H469" s="3"/>
      <c r="AE469" s="150"/>
      <c r="AF469" s="150"/>
      <c r="AG469" s="150"/>
      <c r="AH469" s="150"/>
      <c r="BN469" s="150"/>
    </row>
    <row r="470" spans="6:66" s="11" customFormat="1">
      <c r="F470" s="1"/>
      <c r="H470" s="3"/>
      <c r="AE470" s="150"/>
      <c r="AF470" s="150"/>
      <c r="AG470" s="150"/>
      <c r="AH470" s="150"/>
      <c r="BN470" s="150"/>
    </row>
    <row r="471" spans="6:66" s="11" customFormat="1">
      <c r="F471" s="1"/>
      <c r="H471" s="3"/>
      <c r="AE471" s="150"/>
      <c r="AF471" s="150"/>
      <c r="AG471" s="150"/>
      <c r="AH471" s="150"/>
      <c r="BN471" s="150"/>
    </row>
    <row r="472" spans="6:66" s="11" customFormat="1">
      <c r="F472" s="1"/>
      <c r="H472" s="3"/>
      <c r="AE472" s="150"/>
      <c r="AF472" s="150"/>
      <c r="AG472" s="150"/>
      <c r="AH472" s="150"/>
      <c r="BN472" s="150"/>
    </row>
    <row r="473" spans="6:66" s="11" customFormat="1">
      <c r="F473" s="1"/>
      <c r="H473" s="3"/>
      <c r="AE473" s="150"/>
      <c r="AF473" s="150"/>
      <c r="AG473" s="150"/>
      <c r="AH473" s="150"/>
      <c r="BN473" s="150"/>
    </row>
    <row r="474" spans="6:66" s="11" customFormat="1">
      <c r="F474" s="1"/>
      <c r="H474" s="3"/>
      <c r="AE474" s="150"/>
      <c r="AF474" s="150"/>
      <c r="AG474" s="150"/>
      <c r="AH474" s="150"/>
      <c r="BN474" s="150"/>
    </row>
    <row r="475" spans="6:66" s="11" customFormat="1">
      <c r="F475" s="1"/>
      <c r="H475" s="3"/>
      <c r="AE475" s="150"/>
      <c r="AF475" s="150"/>
      <c r="AG475" s="150"/>
      <c r="AH475" s="150"/>
      <c r="BN475" s="150"/>
    </row>
    <row r="476" spans="6:66" s="11" customFormat="1">
      <c r="F476" s="1"/>
      <c r="H476" s="3"/>
      <c r="AE476" s="150"/>
      <c r="AF476" s="150"/>
      <c r="AG476" s="150"/>
      <c r="AH476" s="150"/>
      <c r="BN476" s="150"/>
    </row>
    <row r="477" spans="6:66" s="11" customFormat="1">
      <c r="F477" s="1"/>
      <c r="H477" s="3"/>
      <c r="AE477" s="150"/>
      <c r="AF477" s="150"/>
      <c r="AG477" s="150"/>
      <c r="AH477" s="150"/>
      <c r="BN477" s="150"/>
    </row>
    <row r="478" spans="6:66" s="11" customFormat="1">
      <c r="F478" s="1"/>
      <c r="H478" s="3"/>
      <c r="AE478" s="150"/>
      <c r="AF478" s="150"/>
      <c r="AG478" s="150"/>
      <c r="AH478" s="150"/>
      <c r="BN478" s="150"/>
    </row>
    <row r="479" spans="6:66" s="11" customFormat="1">
      <c r="F479" s="1"/>
      <c r="H479" s="3"/>
      <c r="AE479" s="150"/>
      <c r="AF479" s="150"/>
      <c r="AG479" s="150"/>
      <c r="AH479" s="150"/>
      <c r="BN479" s="150"/>
    </row>
    <row r="480" spans="6:66" s="11" customFormat="1">
      <c r="F480" s="1"/>
      <c r="H480" s="3"/>
      <c r="AE480" s="150"/>
      <c r="AF480" s="150"/>
      <c r="AG480" s="150"/>
      <c r="AH480" s="150"/>
      <c r="BN480" s="150"/>
    </row>
    <row r="481" spans="6:66" s="11" customFormat="1">
      <c r="F481" s="1"/>
      <c r="H481" s="3"/>
      <c r="AE481" s="150"/>
      <c r="AF481" s="150"/>
      <c r="AG481" s="150"/>
      <c r="AH481" s="150"/>
      <c r="BN481" s="150"/>
    </row>
    <row r="482" spans="6:66" s="11" customFormat="1">
      <c r="F482" s="1"/>
      <c r="H482" s="3"/>
      <c r="AE482" s="150"/>
      <c r="AF482" s="150"/>
      <c r="AG482" s="150"/>
      <c r="AH482" s="150"/>
      <c r="BN482" s="150"/>
    </row>
    <row r="483" spans="6:66" s="11" customFormat="1">
      <c r="F483" s="1"/>
      <c r="H483" s="3"/>
      <c r="AE483" s="150"/>
      <c r="AF483" s="150"/>
      <c r="AG483" s="150"/>
      <c r="AH483" s="150"/>
      <c r="BN483" s="150"/>
    </row>
    <row r="484" spans="6:66" s="11" customFormat="1">
      <c r="F484" s="1"/>
      <c r="H484" s="3"/>
      <c r="AE484" s="150"/>
      <c r="AF484" s="150"/>
      <c r="AG484" s="150"/>
      <c r="AH484" s="150"/>
      <c r="BN484" s="150"/>
    </row>
    <row r="485" spans="6:66" s="11" customFormat="1">
      <c r="F485" s="1"/>
      <c r="H485" s="3"/>
      <c r="AE485" s="150"/>
      <c r="AF485" s="150"/>
      <c r="AG485" s="150"/>
      <c r="AH485" s="150"/>
      <c r="BN485" s="150"/>
    </row>
    <row r="486" spans="6:66" s="11" customFormat="1">
      <c r="F486" s="1"/>
      <c r="H486" s="3"/>
      <c r="AE486" s="150"/>
      <c r="AF486" s="150"/>
      <c r="AG486" s="150"/>
      <c r="AH486" s="150"/>
      <c r="BN486" s="150"/>
    </row>
    <row r="487" spans="6:66" s="11" customFormat="1">
      <c r="F487" s="1"/>
      <c r="H487" s="3"/>
      <c r="AE487" s="150"/>
      <c r="AF487" s="150"/>
      <c r="AG487" s="150"/>
      <c r="AH487" s="150"/>
      <c r="BN487" s="150"/>
    </row>
    <row r="488" spans="6:66" s="11" customFormat="1">
      <c r="F488" s="1"/>
      <c r="H488" s="3"/>
      <c r="AE488" s="150"/>
      <c r="AF488" s="150"/>
      <c r="AG488" s="150"/>
      <c r="AH488" s="150"/>
      <c r="BN488" s="150"/>
    </row>
    <row r="489" spans="6:66" s="11" customFormat="1">
      <c r="F489" s="1"/>
      <c r="H489" s="3"/>
      <c r="AE489" s="150"/>
      <c r="AF489" s="150"/>
      <c r="AG489" s="150"/>
      <c r="AH489" s="150"/>
      <c r="BN489" s="150"/>
    </row>
    <row r="490" spans="6:66" s="11" customFormat="1">
      <c r="F490" s="1"/>
      <c r="H490" s="3"/>
      <c r="AE490" s="150"/>
      <c r="AF490" s="150"/>
      <c r="AG490" s="150"/>
      <c r="AH490" s="150"/>
      <c r="BN490" s="150"/>
    </row>
    <row r="491" spans="6:66" s="11" customFormat="1">
      <c r="F491" s="1"/>
      <c r="H491" s="3"/>
      <c r="AE491" s="150"/>
      <c r="AF491" s="150"/>
      <c r="AG491" s="150"/>
      <c r="AH491" s="150"/>
      <c r="BN491" s="150"/>
    </row>
    <row r="492" spans="6:66" s="11" customFormat="1">
      <c r="F492" s="1"/>
      <c r="H492" s="3"/>
      <c r="AE492" s="150"/>
      <c r="AF492" s="150"/>
      <c r="AG492" s="150"/>
      <c r="AH492" s="150"/>
      <c r="BN492" s="150"/>
    </row>
    <row r="493" spans="6:66" s="11" customFormat="1">
      <c r="F493" s="1"/>
      <c r="H493" s="3"/>
      <c r="AE493" s="150"/>
      <c r="AF493" s="150"/>
      <c r="AG493" s="150"/>
      <c r="AH493" s="150"/>
      <c r="BN493" s="150"/>
    </row>
    <row r="494" spans="6:66" s="11" customFormat="1">
      <c r="F494" s="1"/>
      <c r="H494" s="3"/>
      <c r="AE494" s="150"/>
      <c r="AF494" s="150"/>
      <c r="AG494" s="150"/>
      <c r="AH494" s="150"/>
      <c r="BN494" s="150"/>
    </row>
    <row r="495" spans="6:66" s="11" customFormat="1">
      <c r="F495" s="1"/>
      <c r="H495" s="3"/>
      <c r="AE495" s="150"/>
      <c r="AF495" s="150"/>
      <c r="AG495" s="150"/>
      <c r="AH495" s="150"/>
      <c r="BN495" s="150"/>
    </row>
    <row r="496" spans="6:66" s="11" customFormat="1">
      <c r="F496" s="1"/>
      <c r="H496" s="3"/>
      <c r="AE496" s="150"/>
      <c r="AF496" s="150"/>
      <c r="AG496" s="150"/>
      <c r="AH496" s="150"/>
      <c r="BN496" s="150"/>
    </row>
    <row r="497" spans="6:66" s="11" customFormat="1">
      <c r="F497" s="1"/>
      <c r="H497" s="3"/>
      <c r="AE497" s="150"/>
      <c r="AF497" s="150"/>
      <c r="AG497" s="150"/>
      <c r="AH497" s="150"/>
      <c r="BN497" s="150"/>
    </row>
    <row r="498" spans="6:66" s="11" customFormat="1">
      <c r="F498" s="1"/>
      <c r="H498" s="3"/>
      <c r="AE498" s="150"/>
      <c r="AF498" s="150"/>
      <c r="AG498" s="150"/>
      <c r="AH498" s="150"/>
      <c r="BN498" s="150"/>
    </row>
    <row r="499" spans="6:66" s="11" customFormat="1">
      <c r="F499" s="1"/>
      <c r="H499" s="3"/>
      <c r="AE499" s="150"/>
      <c r="AF499" s="150"/>
      <c r="AG499" s="150"/>
      <c r="AH499" s="150"/>
      <c r="BN499" s="150"/>
    </row>
    <row r="500" spans="6:66" s="11" customFormat="1">
      <c r="F500" s="1"/>
      <c r="H500" s="3"/>
      <c r="AE500" s="150"/>
      <c r="AF500" s="150"/>
      <c r="AG500" s="150"/>
      <c r="AH500" s="150"/>
      <c r="BN500" s="150"/>
    </row>
    <row r="501" spans="6:66" s="11" customFormat="1">
      <c r="F501" s="1"/>
      <c r="H501" s="3"/>
      <c r="AE501" s="150"/>
      <c r="AF501" s="150"/>
      <c r="AG501" s="150"/>
      <c r="AH501" s="150"/>
      <c r="BN501" s="150"/>
    </row>
    <row r="502" spans="6:66" s="11" customFormat="1">
      <c r="F502" s="1"/>
      <c r="H502" s="3"/>
      <c r="AE502" s="150"/>
      <c r="AF502" s="150"/>
      <c r="AG502" s="150"/>
      <c r="AH502" s="150"/>
      <c r="BN502" s="150"/>
    </row>
    <row r="503" spans="6:66" s="11" customFormat="1">
      <c r="F503" s="1"/>
      <c r="H503" s="3"/>
      <c r="AE503" s="150"/>
      <c r="AF503" s="150"/>
      <c r="AG503" s="150"/>
      <c r="AH503" s="150"/>
      <c r="BN503" s="150"/>
    </row>
    <row r="504" spans="6:66" s="11" customFormat="1">
      <c r="F504" s="1"/>
      <c r="H504" s="3"/>
      <c r="AE504" s="150"/>
      <c r="AF504" s="150"/>
      <c r="AG504" s="150"/>
      <c r="AH504" s="150"/>
      <c r="BN504" s="150"/>
    </row>
    <row r="505" spans="6:66" s="11" customFormat="1">
      <c r="F505" s="1"/>
      <c r="H505" s="3"/>
      <c r="AE505" s="150"/>
      <c r="AF505" s="150"/>
      <c r="AG505" s="150"/>
      <c r="AH505" s="150"/>
      <c r="BN505" s="150"/>
    </row>
    <row r="506" spans="6:66" s="11" customFormat="1">
      <c r="F506" s="1"/>
      <c r="H506" s="3"/>
      <c r="AE506" s="150"/>
      <c r="AF506" s="150"/>
      <c r="AG506" s="150"/>
      <c r="AH506" s="150"/>
      <c r="BN506" s="150"/>
    </row>
    <row r="507" spans="6:66" s="11" customFormat="1">
      <c r="F507" s="1"/>
      <c r="H507" s="3"/>
      <c r="AE507" s="150"/>
      <c r="AF507" s="150"/>
      <c r="AG507" s="150"/>
      <c r="AH507" s="150"/>
      <c r="BN507" s="150"/>
    </row>
    <row r="508" spans="6:66" s="11" customFormat="1">
      <c r="F508" s="1"/>
      <c r="H508" s="3"/>
      <c r="AE508" s="150"/>
      <c r="AF508" s="150"/>
      <c r="AG508" s="150"/>
      <c r="AH508" s="150"/>
      <c r="BN508" s="150"/>
    </row>
    <row r="509" spans="6:66" s="11" customFormat="1">
      <c r="F509" s="1"/>
      <c r="H509" s="3"/>
      <c r="AE509" s="150"/>
      <c r="AF509" s="150"/>
      <c r="AG509" s="150"/>
      <c r="AH509" s="150"/>
      <c r="BN509" s="150"/>
    </row>
    <row r="510" spans="6:66" s="11" customFormat="1">
      <c r="F510" s="1"/>
      <c r="H510" s="3"/>
      <c r="AE510" s="150"/>
      <c r="AF510" s="150"/>
      <c r="AG510" s="150"/>
      <c r="AH510" s="150"/>
      <c r="BN510" s="150"/>
    </row>
    <row r="511" spans="6:66" s="11" customFormat="1">
      <c r="F511" s="1"/>
      <c r="H511" s="3"/>
      <c r="AE511" s="150"/>
      <c r="AF511" s="150"/>
      <c r="AG511" s="150"/>
      <c r="AH511" s="150"/>
      <c r="BN511" s="150"/>
    </row>
    <row r="512" spans="6:66" s="11" customFormat="1">
      <c r="F512" s="1"/>
      <c r="H512" s="3"/>
      <c r="AE512" s="150"/>
      <c r="AF512" s="150"/>
      <c r="AG512" s="150"/>
      <c r="AH512" s="150"/>
      <c r="BN512" s="150"/>
    </row>
    <row r="513" spans="6:66" s="11" customFormat="1">
      <c r="F513" s="1"/>
      <c r="H513" s="3"/>
      <c r="AE513" s="150"/>
      <c r="AF513" s="150"/>
      <c r="AG513" s="150"/>
      <c r="AH513" s="150"/>
      <c r="BN513" s="150"/>
    </row>
    <row r="514" spans="6:66" s="11" customFormat="1">
      <c r="F514" s="1"/>
      <c r="H514" s="3"/>
      <c r="AE514" s="150"/>
      <c r="AF514" s="150"/>
      <c r="AG514" s="150"/>
      <c r="AH514" s="150"/>
      <c r="BN514" s="150"/>
    </row>
    <row r="515" spans="6:66" s="11" customFormat="1">
      <c r="F515" s="1"/>
      <c r="H515" s="3"/>
      <c r="AE515" s="150"/>
      <c r="AF515" s="150"/>
      <c r="AG515" s="150"/>
      <c r="AH515" s="150"/>
      <c r="BN515" s="150"/>
    </row>
    <row r="516" spans="6:66" s="11" customFormat="1">
      <c r="F516" s="1"/>
      <c r="H516" s="3"/>
      <c r="AE516" s="150"/>
      <c r="AF516" s="150"/>
      <c r="AG516" s="150"/>
      <c r="AH516" s="150"/>
      <c r="BN516" s="150"/>
    </row>
    <row r="517" spans="6:66" s="11" customFormat="1">
      <c r="F517" s="1"/>
      <c r="H517" s="3"/>
      <c r="AE517" s="150"/>
      <c r="AF517" s="150"/>
      <c r="AG517" s="150"/>
      <c r="AH517" s="150"/>
      <c r="BN517" s="150"/>
    </row>
    <row r="518" spans="6:66" s="11" customFormat="1">
      <c r="F518" s="1"/>
      <c r="H518" s="3"/>
      <c r="AE518" s="150"/>
      <c r="AF518" s="150"/>
      <c r="AG518" s="150"/>
      <c r="AH518" s="150"/>
      <c r="BN518" s="150"/>
    </row>
    <row r="519" spans="6:66" s="11" customFormat="1">
      <c r="F519" s="1"/>
      <c r="H519" s="3"/>
      <c r="AE519" s="150"/>
      <c r="AF519" s="150"/>
      <c r="AG519" s="150"/>
      <c r="AH519" s="150"/>
      <c r="BN519" s="150"/>
    </row>
    <row r="520" spans="6:66" s="11" customFormat="1">
      <c r="F520" s="1"/>
      <c r="H520" s="3"/>
      <c r="AE520" s="150"/>
      <c r="AF520" s="150"/>
      <c r="AG520" s="150"/>
      <c r="AH520" s="150"/>
      <c r="BN520" s="150"/>
    </row>
    <row r="521" spans="6:66" s="11" customFormat="1">
      <c r="F521" s="1"/>
      <c r="H521" s="3"/>
      <c r="AE521" s="150"/>
      <c r="AF521" s="150"/>
      <c r="AG521" s="150"/>
      <c r="AH521" s="150"/>
      <c r="BN521" s="150"/>
    </row>
    <row r="522" spans="6:66" s="11" customFormat="1">
      <c r="F522" s="1"/>
      <c r="H522" s="3"/>
      <c r="AE522" s="150"/>
      <c r="AF522" s="150"/>
      <c r="AG522" s="150"/>
      <c r="AH522" s="150"/>
      <c r="BN522" s="150"/>
    </row>
    <row r="523" spans="6:66" s="11" customFormat="1">
      <c r="F523" s="1"/>
      <c r="H523" s="3"/>
      <c r="AE523" s="150"/>
      <c r="AF523" s="150"/>
      <c r="AG523" s="150"/>
      <c r="AH523" s="150"/>
      <c r="BN523" s="150"/>
    </row>
    <row r="524" spans="6:66" s="11" customFormat="1">
      <c r="F524" s="1"/>
      <c r="H524" s="3"/>
      <c r="AE524" s="150"/>
      <c r="AF524" s="150"/>
      <c r="AG524" s="150"/>
      <c r="AH524" s="150"/>
      <c r="BN524" s="150"/>
    </row>
    <row r="525" spans="6:66" s="11" customFormat="1">
      <c r="F525" s="1"/>
      <c r="H525" s="3"/>
      <c r="AE525" s="150"/>
      <c r="AF525" s="150"/>
      <c r="AG525" s="150"/>
      <c r="AH525" s="150"/>
      <c r="BN525" s="150"/>
    </row>
    <row r="526" spans="6:66" s="11" customFormat="1">
      <c r="F526" s="1"/>
      <c r="H526" s="3"/>
      <c r="AE526" s="150"/>
      <c r="AF526" s="150"/>
      <c r="AG526" s="150"/>
      <c r="AH526" s="150"/>
      <c r="BN526" s="150"/>
    </row>
    <row r="527" spans="6:66" s="11" customFormat="1">
      <c r="F527" s="1"/>
      <c r="H527" s="3"/>
      <c r="AE527" s="150"/>
      <c r="AF527" s="150"/>
      <c r="AG527" s="150"/>
      <c r="AH527" s="150"/>
      <c r="BN527" s="150"/>
    </row>
    <row r="528" spans="6:66" s="11" customFormat="1">
      <c r="F528" s="1"/>
      <c r="H528" s="3"/>
      <c r="AE528" s="150"/>
      <c r="AF528" s="150"/>
      <c r="AG528" s="150"/>
      <c r="AH528" s="150"/>
      <c r="BN528" s="150"/>
    </row>
    <row r="529" spans="6:66" s="11" customFormat="1">
      <c r="F529" s="1"/>
      <c r="H529" s="3"/>
      <c r="AE529" s="150"/>
      <c r="AF529" s="150"/>
      <c r="AG529" s="150"/>
      <c r="AH529" s="150"/>
      <c r="BN529" s="150"/>
    </row>
    <row r="530" spans="6:66" s="11" customFormat="1">
      <c r="F530" s="1"/>
      <c r="H530" s="3"/>
      <c r="AE530" s="150"/>
      <c r="AF530" s="150"/>
      <c r="AG530" s="150"/>
      <c r="AH530" s="150"/>
      <c r="BN530" s="150"/>
    </row>
    <row r="531" spans="6:66" s="11" customFormat="1">
      <c r="F531" s="1"/>
      <c r="H531" s="3"/>
      <c r="AE531" s="150"/>
      <c r="AF531" s="150"/>
      <c r="AG531" s="150"/>
      <c r="AH531" s="150"/>
      <c r="BN531" s="150"/>
    </row>
    <row r="532" spans="6:66" s="11" customFormat="1">
      <c r="F532" s="1"/>
      <c r="H532" s="3"/>
      <c r="AE532" s="150"/>
      <c r="AF532" s="150"/>
      <c r="AG532" s="150"/>
      <c r="AH532" s="150"/>
      <c r="BN532" s="150"/>
    </row>
    <row r="533" spans="6:66" s="11" customFormat="1">
      <c r="F533" s="1"/>
      <c r="H533" s="3"/>
      <c r="AE533" s="150"/>
      <c r="AF533" s="150"/>
      <c r="AG533" s="150"/>
      <c r="AH533" s="150"/>
      <c r="BN533" s="150"/>
    </row>
    <row r="534" spans="6:66" s="11" customFormat="1">
      <c r="F534" s="1"/>
      <c r="H534" s="3"/>
      <c r="AE534" s="150"/>
      <c r="AF534" s="150"/>
      <c r="AG534" s="150"/>
      <c r="AH534" s="150"/>
      <c r="BN534" s="150"/>
    </row>
    <row r="535" spans="6:66" s="11" customFormat="1">
      <c r="F535" s="1"/>
      <c r="H535" s="3"/>
      <c r="AE535" s="150"/>
      <c r="AF535" s="150"/>
      <c r="AG535" s="150"/>
      <c r="AH535" s="150"/>
      <c r="BN535" s="150"/>
    </row>
    <row r="536" spans="6:66" s="11" customFormat="1">
      <c r="F536" s="1"/>
      <c r="H536" s="3"/>
      <c r="AE536" s="150"/>
      <c r="AF536" s="150"/>
      <c r="AG536" s="150"/>
      <c r="AH536" s="150"/>
      <c r="BN536" s="150"/>
    </row>
    <row r="537" spans="6:66" s="11" customFormat="1">
      <c r="F537" s="1"/>
      <c r="H537" s="3"/>
      <c r="AE537" s="150"/>
      <c r="AF537" s="150"/>
      <c r="AG537" s="150"/>
      <c r="AH537" s="150"/>
      <c r="BN537" s="150"/>
    </row>
    <row r="538" spans="6:66" s="11" customFormat="1">
      <c r="F538" s="1"/>
      <c r="H538" s="3"/>
      <c r="AE538" s="150"/>
      <c r="AF538" s="150"/>
      <c r="AG538" s="150"/>
      <c r="AH538" s="150"/>
      <c r="BN538" s="150"/>
    </row>
    <row r="539" spans="6:66" s="11" customFormat="1">
      <c r="F539" s="1"/>
      <c r="H539" s="3"/>
      <c r="AE539" s="150"/>
      <c r="AF539" s="150"/>
      <c r="AG539" s="150"/>
      <c r="AH539" s="150"/>
      <c r="BN539" s="150"/>
    </row>
    <row r="540" spans="6:66" s="11" customFormat="1">
      <c r="F540" s="1"/>
      <c r="H540" s="3"/>
      <c r="AE540" s="150"/>
      <c r="AF540" s="150"/>
      <c r="AG540" s="150"/>
      <c r="AH540" s="150"/>
      <c r="BN540" s="150"/>
    </row>
    <row r="541" spans="6:66" s="11" customFormat="1">
      <c r="F541" s="1"/>
      <c r="H541" s="3"/>
      <c r="AE541" s="150"/>
      <c r="AF541" s="150"/>
      <c r="AG541" s="150"/>
      <c r="AH541" s="150"/>
      <c r="BN541" s="150"/>
    </row>
    <row r="542" spans="6:66" s="11" customFormat="1">
      <c r="F542" s="1"/>
      <c r="H542" s="3"/>
      <c r="AE542" s="150"/>
      <c r="AF542" s="150"/>
      <c r="AG542" s="150"/>
      <c r="AH542" s="150"/>
      <c r="BN542" s="150"/>
    </row>
    <row r="543" spans="6:66" s="11" customFormat="1">
      <c r="F543" s="1"/>
      <c r="H543" s="3"/>
      <c r="AE543" s="150"/>
      <c r="AF543" s="150"/>
      <c r="AG543" s="150"/>
      <c r="AH543" s="150"/>
      <c r="BN543" s="150"/>
    </row>
    <row r="544" spans="6:66" s="11" customFormat="1">
      <c r="F544" s="1"/>
      <c r="H544" s="3"/>
      <c r="AE544" s="150"/>
      <c r="AF544" s="150"/>
      <c r="AG544" s="150"/>
      <c r="AH544" s="150"/>
      <c r="BN544" s="150"/>
    </row>
    <row r="545" spans="6:66" s="11" customFormat="1">
      <c r="F545" s="1"/>
      <c r="H545" s="3"/>
      <c r="AE545" s="150"/>
      <c r="AF545" s="150"/>
      <c r="AG545" s="150"/>
      <c r="AH545" s="150"/>
      <c r="BN545" s="150"/>
    </row>
    <row r="546" spans="6:66" s="11" customFormat="1">
      <c r="F546" s="1"/>
      <c r="H546" s="3"/>
      <c r="AE546" s="150"/>
      <c r="AF546" s="150"/>
      <c r="AG546" s="150"/>
      <c r="AH546" s="150"/>
      <c r="BN546" s="150"/>
    </row>
    <row r="547" spans="6:66" s="11" customFormat="1">
      <c r="F547" s="1"/>
      <c r="H547" s="3"/>
      <c r="AE547" s="150"/>
      <c r="AF547" s="150"/>
      <c r="AG547" s="150"/>
      <c r="AH547" s="150"/>
      <c r="BN547" s="150"/>
    </row>
    <row r="548" spans="6:66" s="11" customFormat="1">
      <c r="F548" s="1"/>
      <c r="H548" s="3"/>
      <c r="AE548" s="150"/>
      <c r="AF548" s="150"/>
      <c r="AG548" s="150"/>
      <c r="AH548" s="150"/>
      <c r="BN548" s="150"/>
    </row>
    <row r="549" spans="6:66" s="11" customFormat="1">
      <c r="F549" s="1"/>
      <c r="H549" s="3"/>
      <c r="AE549" s="150"/>
      <c r="AF549" s="150"/>
      <c r="AG549" s="150"/>
      <c r="AH549" s="150"/>
      <c r="BN549" s="150"/>
    </row>
    <row r="550" spans="6:66" s="11" customFormat="1">
      <c r="F550" s="1"/>
      <c r="H550" s="3"/>
      <c r="AE550" s="150"/>
      <c r="AF550" s="150"/>
      <c r="AG550" s="150"/>
      <c r="AH550" s="150"/>
      <c r="BN550" s="150"/>
    </row>
    <row r="551" spans="6:66" s="11" customFormat="1">
      <c r="F551" s="1"/>
      <c r="H551" s="3"/>
      <c r="AE551" s="150"/>
      <c r="AF551" s="150"/>
      <c r="AG551" s="150"/>
      <c r="AH551" s="150"/>
      <c r="BN551" s="150"/>
    </row>
    <row r="552" spans="6:66" s="11" customFormat="1">
      <c r="F552" s="1"/>
      <c r="H552" s="3"/>
      <c r="AE552" s="150"/>
      <c r="AF552" s="150"/>
      <c r="AG552" s="150"/>
      <c r="AH552" s="150"/>
      <c r="BN552" s="150"/>
    </row>
    <row r="553" spans="6:66" s="11" customFormat="1">
      <c r="F553" s="1"/>
      <c r="H553" s="3"/>
      <c r="AE553" s="150"/>
      <c r="AF553" s="150"/>
      <c r="AG553" s="150"/>
      <c r="AH553" s="150"/>
      <c r="BN553" s="150"/>
    </row>
    <row r="554" spans="6:66" s="11" customFormat="1">
      <c r="F554" s="1"/>
      <c r="H554" s="3"/>
      <c r="AE554" s="150"/>
      <c r="AF554" s="150"/>
      <c r="AG554" s="150"/>
      <c r="AH554" s="150"/>
      <c r="BN554" s="150"/>
    </row>
    <row r="555" spans="6:66" s="11" customFormat="1">
      <c r="F555" s="1"/>
      <c r="H555" s="3"/>
      <c r="AE555" s="150"/>
      <c r="AF555" s="150"/>
      <c r="AG555" s="150"/>
      <c r="AH555" s="150"/>
      <c r="BN555" s="150"/>
    </row>
    <row r="556" spans="6:66" s="11" customFormat="1">
      <c r="F556" s="1"/>
      <c r="H556" s="3"/>
      <c r="AE556" s="150"/>
      <c r="AF556" s="150"/>
      <c r="AG556" s="150"/>
      <c r="AH556" s="150"/>
      <c r="BN556" s="150"/>
    </row>
    <row r="557" spans="6:66" s="11" customFormat="1">
      <c r="F557" s="1"/>
      <c r="H557" s="3"/>
      <c r="AE557" s="150"/>
      <c r="AF557" s="150"/>
      <c r="AG557" s="150"/>
      <c r="AH557" s="150"/>
      <c r="BN557" s="150"/>
    </row>
    <row r="558" spans="6:66" s="11" customFormat="1">
      <c r="F558" s="1"/>
      <c r="H558" s="3"/>
      <c r="AE558" s="150"/>
      <c r="AF558" s="150"/>
      <c r="AG558" s="150"/>
      <c r="AH558" s="150"/>
      <c r="BN558" s="150"/>
    </row>
    <row r="559" spans="6:66" s="11" customFormat="1">
      <c r="F559" s="1"/>
      <c r="H559" s="3"/>
      <c r="AE559" s="150"/>
      <c r="AF559" s="150"/>
      <c r="AG559" s="150"/>
      <c r="AH559" s="150"/>
      <c r="BN559" s="150"/>
    </row>
    <row r="560" spans="6:66" s="11" customFormat="1">
      <c r="F560" s="1"/>
      <c r="H560" s="3"/>
      <c r="AE560" s="150"/>
      <c r="AF560" s="150"/>
      <c r="AG560" s="150"/>
      <c r="AH560" s="150"/>
      <c r="BN560" s="150"/>
    </row>
    <row r="561" spans="6:66" s="11" customFormat="1">
      <c r="F561" s="1"/>
      <c r="H561" s="3"/>
      <c r="AE561" s="150"/>
      <c r="AF561" s="150"/>
      <c r="AG561" s="150"/>
      <c r="AH561" s="150"/>
      <c r="BN561" s="150"/>
    </row>
    <row r="562" spans="6:66" s="11" customFormat="1">
      <c r="F562" s="1"/>
      <c r="H562" s="3"/>
      <c r="AE562" s="150"/>
      <c r="AF562" s="150"/>
      <c r="AG562" s="150"/>
      <c r="AH562" s="150"/>
      <c r="BN562" s="150"/>
    </row>
    <row r="563" spans="6:66" s="11" customFormat="1">
      <c r="F563" s="1"/>
      <c r="H563" s="3"/>
      <c r="AE563" s="150"/>
      <c r="AF563" s="150"/>
      <c r="AG563" s="150"/>
      <c r="AH563" s="150"/>
      <c r="BN563" s="150"/>
    </row>
    <row r="564" spans="6:66" s="11" customFormat="1">
      <c r="F564" s="1"/>
      <c r="H564" s="3"/>
      <c r="AE564" s="150"/>
      <c r="AF564" s="150"/>
      <c r="AG564" s="150"/>
      <c r="AH564" s="150"/>
      <c r="BN564" s="150"/>
    </row>
    <row r="565" spans="6:66" s="11" customFormat="1">
      <c r="F565" s="1"/>
      <c r="H565" s="3"/>
      <c r="AE565" s="150"/>
      <c r="AF565" s="150"/>
      <c r="AG565" s="150"/>
      <c r="AH565" s="150"/>
      <c r="BN565" s="150"/>
    </row>
    <row r="566" spans="6:66" s="11" customFormat="1">
      <c r="F566" s="1"/>
      <c r="H566" s="3"/>
      <c r="AE566" s="150"/>
      <c r="AF566" s="150"/>
      <c r="AG566" s="150"/>
      <c r="AH566" s="150"/>
      <c r="BN566" s="150"/>
    </row>
    <row r="567" spans="6:66" s="11" customFormat="1">
      <c r="F567" s="1"/>
      <c r="H567" s="3"/>
      <c r="AE567" s="150"/>
      <c r="AF567" s="150"/>
      <c r="AG567" s="150"/>
      <c r="AH567" s="150"/>
      <c r="BN567" s="150"/>
    </row>
    <row r="568" spans="6:66" s="11" customFormat="1">
      <c r="F568" s="1"/>
      <c r="H568" s="3"/>
      <c r="AE568" s="150"/>
      <c r="AF568" s="150"/>
      <c r="AG568" s="150"/>
      <c r="AH568" s="150"/>
      <c r="BN568" s="150"/>
    </row>
    <row r="569" spans="6:66" s="11" customFormat="1">
      <c r="F569" s="1"/>
      <c r="H569" s="3"/>
      <c r="AE569" s="150"/>
      <c r="AF569" s="150"/>
      <c r="AG569" s="150"/>
      <c r="AH569" s="150"/>
      <c r="BN569" s="150"/>
    </row>
    <row r="570" spans="6:66" s="11" customFormat="1">
      <c r="F570" s="1"/>
      <c r="H570" s="3"/>
      <c r="AE570" s="150"/>
      <c r="AF570" s="150"/>
      <c r="AG570" s="150"/>
      <c r="AH570" s="150"/>
      <c r="BN570" s="150"/>
    </row>
    <row r="571" spans="6:66" s="11" customFormat="1">
      <c r="F571" s="1"/>
      <c r="H571" s="3"/>
      <c r="AE571" s="150"/>
      <c r="AF571" s="150"/>
      <c r="AG571" s="150"/>
      <c r="AH571" s="150"/>
      <c r="BN571" s="150"/>
    </row>
    <row r="572" spans="6:66" s="11" customFormat="1">
      <c r="F572" s="1"/>
      <c r="H572" s="3"/>
      <c r="AE572" s="150"/>
      <c r="AF572" s="150"/>
      <c r="AG572" s="150"/>
      <c r="AH572" s="150"/>
      <c r="BN572" s="150"/>
    </row>
    <row r="573" spans="6:66" s="11" customFormat="1">
      <c r="F573" s="1"/>
      <c r="H573" s="3"/>
      <c r="AE573" s="150"/>
      <c r="AF573" s="150"/>
      <c r="AG573" s="150"/>
      <c r="AH573" s="150"/>
      <c r="BN573" s="150"/>
    </row>
    <row r="574" spans="6:66" s="11" customFormat="1">
      <c r="F574" s="1"/>
      <c r="H574" s="3"/>
      <c r="AE574" s="150"/>
      <c r="AF574" s="150"/>
      <c r="AG574" s="150"/>
      <c r="AH574" s="150"/>
      <c r="BN574" s="150"/>
    </row>
    <row r="575" spans="6:66" s="11" customFormat="1">
      <c r="F575" s="1"/>
      <c r="H575" s="3"/>
      <c r="AE575" s="150"/>
      <c r="AF575" s="150"/>
      <c r="AG575" s="150"/>
      <c r="AH575" s="150"/>
      <c r="BN575" s="150"/>
    </row>
    <row r="576" spans="6:66" s="11" customFormat="1">
      <c r="F576" s="1"/>
      <c r="H576" s="3"/>
      <c r="AE576" s="150"/>
      <c r="AF576" s="150"/>
      <c r="AG576" s="150"/>
      <c r="AH576" s="150"/>
      <c r="BN576" s="150"/>
    </row>
    <row r="577" spans="6:66" s="11" customFormat="1">
      <c r="F577" s="1"/>
      <c r="H577" s="3"/>
      <c r="AE577" s="150"/>
      <c r="AF577" s="150"/>
      <c r="AG577" s="150"/>
      <c r="AH577" s="150"/>
      <c r="BN577" s="150"/>
    </row>
    <row r="578" spans="6:66" s="11" customFormat="1">
      <c r="F578" s="1"/>
      <c r="H578" s="3"/>
      <c r="AE578" s="150"/>
      <c r="AF578" s="150"/>
      <c r="AG578" s="150"/>
      <c r="AH578" s="150"/>
      <c r="BN578" s="150"/>
    </row>
    <row r="579" spans="6:66" s="11" customFormat="1">
      <c r="F579" s="1"/>
      <c r="H579" s="3"/>
      <c r="AE579" s="150"/>
      <c r="AF579" s="150"/>
      <c r="AG579" s="150"/>
      <c r="AH579" s="150"/>
      <c r="BN579" s="150"/>
    </row>
    <row r="580" spans="6:66" s="11" customFormat="1">
      <c r="F580" s="1"/>
      <c r="H580" s="3"/>
      <c r="AE580" s="150"/>
      <c r="AF580" s="150"/>
      <c r="AG580" s="150"/>
      <c r="AH580" s="150"/>
      <c r="BN580" s="150"/>
    </row>
    <row r="581" spans="6:66" s="11" customFormat="1">
      <c r="F581" s="1"/>
      <c r="H581" s="3"/>
      <c r="AE581" s="150"/>
      <c r="AF581" s="150"/>
      <c r="AG581" s="150"/>
      <c r="AH581" s="150"/>
      <c r="BN581" s="150"/>
    </row>
    <row r="582" spans="6:66" s="11" customFormat="1">
      <c r="F582" s="1"/>
      <c r="H582" s="3"/>
      <c r="AE582" s="150"/>
      <c r="AF582" s="150"/>
      <c r="AG582" s="150"/>
      <c r="AH582" s="150"/>
      <c r="BN582" s="150"/>
    </row>
    <row r="583" spans="6:66" s="11" customFormat="1">
      <c r="F583" s="1"/>
      <c r="H583" s="3"/>
      <c r="AE583" s="150"/>
      <c r="AF583" s="150"/>
      <c r="AG583" s="150"/>
      <c r="AH583" s="150"/>
      <c r="BN583" s="150"/>
    </row>
  </sheetData>
  <mergeCells count="6">
    <mergeCell ref="A13:A20"/>
    <mergeCell ref="BO10:BO12"/>
    <mergeCell ref="M10:AD11"/>
    <mergeCell ref="A9:K9"/>
    <mergeCell ref="E11:K11"/>
    <mergeCell ref="AI10:BL1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G606"/>
  <sheetViews>
    <sheetView topLeftCell="BZ28" zoomScaleNormal="100" workbookViewId="0">
      <selection activeCell="AT33" sqref="AT33"/>
    </sheetView>
  </sheetViews>
  <sheetFormatPr baseColWidth="10" defaultColWidth="27.5703125" defaultRowHeight="34.5" customHeight="1"/>
  <cols>
    <col min="1" max="1" width="27.5703125" style="195"/>
    <col min="2" max="2" width="27.5703125" style="44"/>
    <col min="3" max="3" width="60.7109375" style="44" customWidth="1"/>
    <col min="4" max="4" width="20.7109375" style="64" customWidth="1"/>
    <col min="5" max="5" width="19.7109375" style="44" customWidth="1"/>
    <col min="6" max="6" width="16.85546875" style="44" customWidth="1"/>
    <col min="7" max="7" width="19.5703125" style="44" customWidth="1"/>
    <col min="8" max="8" width="22.85546875" style="44" customWidth="1"/>
    <col min="9" max="9" width="19.85546875" style="83" customWidth="1"/>
    <col min="10" max="10" width="16.5703125" style="44" customWidth="1"/>
    <col min="11" max="11" width="20" style="2" customWidth="1"/>
    <col min="12" max="12" width="18.42578125" style="44" customWidth="1"/>
    <col min="13" max="13" width="20.28515625" style="44" customWidth="1"/>
    <col min="14" max="14" width="24.85546875" style="44" customWidth="1"/>
    <col min="15" max="15" width="2.42578125" style="44" customWidth="1"/>
    <col min="16" max="16" width="4.85546875" style="44" customWidth="1"/>
    <col min="17" max="45" width="4.85546875" style="2" customWidth="1"/>
    <col min="46" max="46" width="13.42578125" style="2" customWidth="1"/>
    <col min="47" max="47" width="7.42578125" style="84" customWidth="1"/>
    <col min="48" max="77" width="5.140625" style="44" customWidth="1"/>
    <col min="78" max="78" width="12.140625" style="44" customWidth="1"/>
    <col min="79" max="79" width="3.28515625" style="44" customWidth="1"/>
    <col min="80" max="109" width="4.28515625" style="44" customWidth="1"/>
    <col min="110" max="110" width="11.85546875" style="44" customWidth="1"/>
    <col min="111" max="111" width="11" style="199" customWidth="1"/>
    <col min="112" max="16384" width="27.5703125" style="44"/>
  </cols>
  <sheetData>
    <row r="1" spans="1:111" s="67" customFormat="1" ht="34.5" customHeight="1">
      <c r="A1" s="183"/>
      <c r="D1" s="65"/>
      <c r="I1" s="68"/>
      <c r="K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69"/>
      <c r="DG1" s="197"/>
    </row>
    <row r="2" spans="1:111" s="67" customFormat="1" ht="34.5" customHeight="1">
      <c r="A2" s="183"/>
      <c r="D2" s="65"/>
      <c r="I2" s="68"/>
      <c r="K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69"/>
      <c r="DG2" s="197"/>
    </row>
    <row r="3" spans="1:111" s="67" customFormat="1" ht="34.5" customHeight="1">
      <c r="A3" s="183"/>
      <c r="D3" s="65"/>
      <c r="I3" s="68"/>
      <c r="K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69"/>
      <c r="DG3" s="197"/>
    </row>
    <row r="4" spans="1:111" s="67" customFormat="1" ht="21" customHeight="1">
      <c r="A4" s="184" t="s">
        <v>45</v>
      </c>
      <c r="D4" s="65"/>
      <c r="I4" s="68"/>
      <c r="K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69"/>
      <c r="DG4" s="197"/>
    </row>
    <row r="5" spans="1:111" s="67" customFormat="1" ht="21" customHeight="1">
      <c r="A5" s="183" t="s">
        <v>80</v>
      </c>
      <c r="D5" s="65"/>
      <c r="I5" s="68"/>
      <c r="K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69"/>
      <c r="DG5" s="197"/>
    </row>
    <row r="6" spans="1:111" s="67" customFormat="1" ht="21" customHeight="1">
      <c r="A6" s="183" t="s">
        <v>79</v>
      </c>
      <c r="D6" s="65"/>
      <c r="I6" s="68"/>
      <c r="K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69"/>
      <c r="DG6" s="197"/>
    </row>
    <row r="7" spans="1:111" s="67" customFormat="1" ht="30.75" customHeight="1">
      <c r="A7" s="183"/>
      <c r="D7" s="65"/>
      <c r="I7" s="68"/>
      <c r="K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69"/>
      <c r="DG7" s="197"/>
    </row>
    <row r="8" spans="1:111" s="67" customFormat="1" ht="23.25" customHeight="1">
      <c r="A8" s="593" t="s">
        <v>191</v>
      </c>
      <c r="B8" s="593"/>
      <c r="C8" s="593"/>
      <c r="D8" s="593"/>
      <c r="E8" s="593"/>
      <c r="F8" s="593"/>
      <c r="G8" s="593"/>
      <c r="H8" s="593"/>
      <c r="I8" s="593"/>
      <c r="J8" s="593"/>
      <c r="K8" s="593"/>
      <c r="L8" s="593"/>
      <c r="M8" s="593"/>
      <c r="N8" s="593"/>
      <c r="P8" s="598" t="s">
        <v>268</v>
      </c>
      <c r="Q8" s="598"/>
      <c r="R8" s="598"/>
      <c r="S8" s="598"/>
      <c r="T8" s="598"/>
      <c r="U8" s="598"/>
      <c r="V8" s="598"/>
      <c r="W8" s="598"/>
      <c r="X8" s="598"/>
      <c r="Y8" s="598"/>
      <c r="Z8" s="598"/>
      <c r="AA8" s="598"/>
      <c r="AB8" s="598"/>
      <c r="AC8" s="598"/>
      <c r="AD8" s="598"/>
      <c r="AE8" s="598"/>
      <c r="AF8" s="598"/>
      <c r="AG8" s="598"/>
      <c r="AH8" s="598"/>
      <c r="AI8" s="598"/>
      <c r="AJ8" s="598"/>
      <c r="AK8" s="598"/>
      <c r="AL8" s="598"/>
      <c r="AM8" s="598"/>
      <c r="AN8" s="598"/>
      <c r="AO8" s="598"/>
      <c r="AP8" s="598"/>
      <c r="AQ8" s="598"/>
      <c r="AR8" s="598"/>
      <c r="AS8" s="598"/>
      <c r="AT8" s="598"/>
      <c r="AU8" s="69"/>
      <c r="AV8" s="598" t="s">
        <v>269</v>
      </c>
      <c r="AW8" s="598"/>
      <c r="AX8" s="598"/>
      <c r="AY8" s="598"/>
      <c r="AZ8" s="598"/>
      <c r="BA8" s="598"/>
      <c r="BB8" s="598"/>
      <c r="BC8" s="598"/>
      <c r="BD8" s="598"/>
      <c r="BE8" s="598"/>
      <c r="BF8" s="598"/>
      <c r="BG8" s="598"/>
      <c r="BH8" s="598"/>
      <c r="BI8" s="598"/>
      <c r="BJ8" s="598"/>
      <c r="BK8" s="598"/>
      <c r="BL8" s="598"/>
      <c r="BM8" s="598"/>
      <c r="BN8" s="598"/>
      <c r="BO8" s="598"/>
      <c r="BP8" s="598"/>
      <c r="BQ8" s="598"/>
      <c r="BR8" s="598"/>
      <c r="BS8" s="598"/>
      <c r="BT8" s="598"/>
      <c r="BU8" s="598"/>
      <c r="BV8" s="598"/>
      <c r="BW8" s="598"/>
      <c r="BX8" s="598"/>
      <c r="BY8" s="598"/>
      <c r="BZ8" s="598"/>
      <c r="CB8" s="598" t="s">
        <v>270</v>
      </c>
      <c r="CC8" s="598"/>
      <c r="CD8" s="598"/>
      <c r="CE8" s="598"/>
      <c r="CF8" s="598"/>
      <c r="CG8" s="598"/>
      <c r="CH8" s="598"/>
      <c r="CI8" s="598"/>
      <c r="CJ8" s="598"/>
      <c r="CK8" s="598"/>
      <c r="CL8" s="598"/>
      <c r="CM8" s="598"/>
      <c r="CN8" s="598"/>
      <c r="CO8" s="598"/>
      <c r="CP8" s="598"/>
      <c r="CQ8" s="598"/>
      <c r="CR8" s="598"/>
      <c r="CS8" s="598"/>
      <c r="CT8" s="598"/>
      <c r="CU8" s="598"/>
      <c r="CV8" s="598"/>
      <c r="CW8" s="598"/>
      <c r="CX8" s="598"/>
      <c r="CY8" s="598"/>
      <c r="CZ8" s="598"/>
      <c r="DA8" s="598"/>
      <c r="DB8" s="598"/>
      <c r="DC8" s="598"/>
      <c r="DD8" s="598"/>
      <c r="DE8" s="598"/>
      <c r="DF8" s="598"/>
      <c r="DG8" s="197"/>
    </row>
    <row r="9" spans="1:111" s="67" customFormat="1" ht="22.5" customHeight="1">
      <c r="A9" s="183"/>
      <c r="D9" s="65"/>
      <c r="G9" s="67">
        <f>F12*G12</f>
        <v>54</v>
      </c>
      <c r="I9" s="68"/>
      <c r="K9" s="1"/>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69"/>
      <c r="AV9" s="599"/>
      <c r="AW9" s="599"/>
      <c r="AX9" s="599"/>
      <c r="AY9" s="599"/>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B9" s="599"/>
      <c r="CC9" s="599"/>
      <c r="CD9" s="599"/>
      <c r="CE9" s="599"/>
      <c r="CF9" s="599"/>
      <c r="CG9" s="599"/>
      <c r="CH9" s="599"/>
      <c r="CI9" s="599"/>
      <c r="CJ9" s="599"/>
      <c r="CK9" s="599"/>
      <c r="CL9" s="599"/>
      <c r="CM9" s="599"/>
      <c r="CN9" s="599"/>
      <c r="CO9" s="599"/>
      <c r="CP9" s="599"/>
      <c r="CQ9" s="599"/>
      <c r="CR9" s="599"/>
      <c r="CS9" s="599"/>
      <c r="CT9" s="599"/>
      <c r="CU9" s="599"/>
      <c r="CV9" s="599"/>
      <c r="CW9" s="599"/>
      <c r="CX9" s="599"/>
      <c r="CY9" s="599"/>
      <c r="CZ9" s="599"/>
      <c r="DA9" s="599"/>
      <c r="DB9" s="599"/>
      <c r="DC9" s="599"/>
      <c r="DD9" s="599"/>
      <c r="DE9" s="599"/>
      <c r="DF9" s="598"/>
      <c r="DG9" s="197"/>
    </row>
    <row r="10" spans="1:111" s="1" customFormat="1" ht="62.25" customHeight="1">
      <c r="A10" s="185" t="s">
        <v>2</v>
      </c>
      <c r="B10" s="12" t="s">
        <v>3</v>
      </c>
      <c r="C10" s="12" t="s">
        <v>148</v>
      </c>
      <c r="D10" s="12" t="s">
        <v>4</v>
      </c>
      <c r="E10" s="12" t="s">
        <v>1</v>
      </c>
      <c r="F10" s="30" t="s">
        <v>253</v>
      </c>
      <c r="G10" s="30" t="s">
        <v>265</v>
      </c>
      <c r="H10" s="30" t="s">
        <v>266</v>
      </c>
      <c r="I10" s="12" t="s">
        <v>37</v>
      </c>
      <c r="J10" s="12" t="s">
        <v>8</v>
      </c>
      <c r="K10" s="30" t="s">
        <v>16</v>
      </c>
      <c r="L10" s="30" t="s">
        <v>18</v>
      </c>
      <c r="M10" s="30" t="s">
        <v>17</v>
      </c>
      <c r="N10" s="30" t="s">
        <v>23</v>
      </c>
      <c r="P10" s="89" t="s">
        <v>49</v>
      </c>
      <c r="Q10" s="19" t="s">
        <v>50</v>
      </c>
      <c r="R10" s="19" t="s">
        <v>51</v>
      </c>
      <c r="S10" s="19" t="s">
        <v>52</v>
      </c>
      <c r="T10" s="19" t="s">
        <v>53</v>
      </c>
      <c r="U10" s="19" t="s">
        <v>54</v>
      </c>
      <c r="V10" s="19" t="s">
        <v>55</v>
      </c>
      <c r="W10" s="19" t="s">
        <v>56</v>
      </c>
      <c r="X10" s="19" t="s">
        <v>57</v>
      </c>
      <c r="Y10" s="19" t="s">
        <v>58</v>
      </c>
      <c r="Z10" s="19" t="s">
        <v>59</v>
      </c>
      <c r="AA10" s="19" t="s">
        <v>60</v>
      </c>
      <c r="AB10" s="19" t="s">
        <v>61</v>
      </c>
      <c r="AC10" s="19" t="s">
        <v>62</v>
      </c>
      <c r="AD10" s="19" t="s">
        <v>63</v>
      </c>
      <c r="AE10" s="19" t="s">
        <v>64</v>
      </c>
      <c r="AF10" s="19" t="s">
        <v>65</v>
      </c>
      <c r="AG10" s="19" t="s">
        <v>66</v>
      </c>
      <c r="AH10" s="19" t="s">
        <v>67</v>
      </c>
      <c r="AI10" s="19" t="s">
        <v>68</v>
      </c>
      <c r="AJ10" s="19" t="s">
        <v>69</v>
      </c>
      <c r="AK10" s="19" t="s">
        <v>70</v>
      </c>
      <c r="AL10" s="19" t="s">
        <v>72</v>
      </c>
      <c r="AM10" s="19" t="s">
        <v>73</v>
      </c>
      <c r="AN10" s="19" t="s">
        <v>74</v>
      </c>
      <c r="AO10" s="19" t="s">
        <v>75</v>
      </c>
      <c r="AP10" s="19" t="s">
        <v>76</v>
      </c>
      <c r="AQ10" s="19" t="s">
        <v>77</v>
      </c>
      <c r="AR10" s="19" t="s">
        <v>71</v>
      </c>
      <c r="AS10" s="23" t="s">
        <v>78</v>
      </c>
      <c r="AT10" s="178" t="s">
        <v>5</v>
      </c>
      <c r="AV10" s="89" t="s">
        <v>49</v>
      </c>
      <c r="AW10" s="19" t="s">
        <v>50</v>
      </c>
      <c r="AX10" s="19" t="s">
        <v>51</v>
      </c>
      <c r="AY10" s="19" t="s">
        <v>52</v>
      </c>
      <c r="AZ10" s="19" t="s">
        <v>53</v>
      </c>
      <c r="BA10" s="19" t="s">
        <v>54</v>
      </c>
      <c r="BB10" s="19" t="s">
        <v>55</v>
      </c>
      <c r="BC10" s="19" t="s">
        <v>56</v>
      </c>
      <c r="BD10" s="19" t="s">
        <v>57</v>
      </c>
      <c r="BE10" s="19" t="s">
        <v>58</v>
      </c>
      <c r="BF10" s="19" t="s">
        <v>59</v>
      </c>
      <c r="BG10" s="19" t="s">
        <v>60</v>
      </c>
      <c r="BH10" s="19" t="s">
        <v>61</v>
      </c>
      <c r="BI10" s="19" t="s">
        <v>62</v>
      </c>
      <c r="BJ10" s="19" t="s">
        <v>63</v>
      </c>
      <c r="BK10" s="19" t="s">
        <v>64</v>
      </c>
      <c r="BL10" s="19" t="s">
        <v>65</v>
      </c>
      <c r="BM10" s="19" t="s">
        <v>66</v>
      </c>
      <c r="BN10" s="19" t="s">
        <v>67</v>
      </c>
      <c r="BO10" s="19" t="s">
        <v>68</v>
      </c>
      <c r="BP10" s="19" t="s">
        <v>69</v>
      </c>
      <c r="BQ10" s="19" t="s">
        <v>70</v>
      </c>
      <c r="BR10" s="19" t="s">
        <v>72</v>
      </c>
      <c r="BS10" s="19" t="s">
        <v>73</v>
      </c>
      <c r="BT10" s="19" t="s">
        <v>74</v>
      </c>
      <c r="BU10" s="19" t="s">
        <v>75</v>
      </c>
      <c r="BV10" s="19" t="s">
        <v>76</v>
      </c>
      <c r="BW10" s="19" t="s">
        <v>77</v>
      </c>
      <c r="BX10" s="19" t="s">
        <v>71</v>
      </c>
      <c r="BY10" s="23" t="s">
        <v>78</v>
      </c>
      <c r="BZ10" s="178" t="s">
        <v>5</v>
      </c>
      <c r="CB10" s="89" t="s">
        <v>49</v>
      </c>
      <c r="CC10" s="19" t="s">
        <v>50</v>
      </c>
      <c r="CD10" s="19" t="s">
        <v>51</v>
      </c>
      <c r="CE10" s="19" t="s">
        <v>52</v>
      </c>
      <c r="CF10" s="19" t="s">
        <v>53</v>
      </c>
      <c r="CG10" s="19" t="s">
        <v>54</v>
      </c>
      <c r="CH10" s="19" t="s">
        <v>55</v>
      </c>
      <c r="CI10" s="19" t="s">
        <v>56</v>
      </c>
      <c r="CJ10" s="19" t="s">
        <v>57</v>
      </c>
      <c r="CK10" s="19" t="s">
        <v>58</v>
      </c>
      <c r="CL10" s="19" t="s">
        <v>59</v>
      </c>
      <c r="CM10" s="19" t="s">
        <v>60</v>
      </c>
      <c r="CN10" s="19" t="s">
        <v>61</v>
      </c>
      <c r="CO10" s="19" t="s">
        <v>62</v>
      </c>
      <c r="CP10" s="19" t="s">
        <v>63</v>
      </c>
      <c r="CQ10" s="19" t="s">
        <v>64</v>
      </c>
      <c r="CR10" s="19" t="s">
        <v>65</v>
      </c>
      <c r="CS10" s="19" t="s">
        <v>66</v>
      </c>
      <c r="CT10" s="19" t="s">
        <v>67</v>
      </c>
      <c r="CU10" s="19" t="s">
        <v>68</v>
      </c>
      <c r="CV10" s="19" t="s">
        <v>69</v>
      </c>
      <c r="CW10" s="19" t="s">
        <v>70</v>
      </c>
      <c r="CX10" s="19" t="s">
        <v>72</v>
      </c>
      <c r="CY10" s="19" t="s">
        <v>73</v>
      </c>
      <c r="CZ10" s="19" t="s">
        <v>74</v>
      </c>
      <c r="DA10" s="19" t="s">
        <v>75</v>
      </c>
      <c r="DB10" s="19" t="s">
        <v>76</v>
      </c>
      <c r="DC10" s="19" t="s">
        <v>77</v>
      </c>
      <c r="DD10" s="19" t="s">
        <v>71</v>
      </c>
      <c r="DE10" s="23" t="s">
        <v>78</v>
      </c>
      <c r="DF10" s="196" t="s">
        <v>5</v>
      </c>
      <c r="DG10" s="196" t="s">
        <v>304</v>
      </c>
    </row>
    <row r="11" spans="1:111" s="75" customFormat="1" ht="24" customHeight="1">
      <c r="A11" s="186" t="s">
        <v>11</v>
      </c>
      <c r="B11" s="76" t="s">
        <v>149</v>
      </c>
      <c r="C11" s="56" t="s">
        <v>150</v>
      </c>
      <c r="D11" s="53" t="s">
        <v>133</v>
      </c>
      <c r="E11" s="53" t="s">
        <v>36</v>
      </c>
      <c r="F11" s="53">
        <v>3</v>
      </c>
      <c r="G11" s="74">
        <v>20</v>
      </c>
      <c r="H11" s="74">
        <f>+DG11</f>
        <v>60</v>
      </c>
      <c r="I11" s="71">
        <v>50110.65</v>
      </c>
      <c r="J11" s="72">
        <v>0.7</v>
      </c>
      <c r="K11" s="73">
        <f t="shared" ref="K11:K40" si="0">-((I11*J11)-I11)</f>
        <v>15033.195</v>
      </c>
      <c r="L11" s="71">
        <f t="shared" ref="L11:L40" si="1">G11*I11</f>
        <v>1002213</v>
      </c>
      <c r="M11" s="71">
        <f>K11*H11</f>
        <v>901991.7</v>
      </c>
      <c r="N11" s="71">
        <f t="shared" ref="N11:N40" si="2">M11*10%+M11</f>
        <v>992190.87</v>
      </c>
      <c r="P11" s="17">
        <v>2</v>
      </c>
      <c r="Q11" s="20"/>
      <c r="R11" s="20"/>
      <c r="S11" s="20"/>
      <c r="T11" s="17"/>
      <c r="U11" s="17">
        <v>2</v>
      </c>
      <c r="V11" s="17"/>
      <c r="W11" s="17">
        <v>2</v>
      </c>
      <c r="X11" s="20" t="s">
        <v>6</v>
      </c>
      <c r="Y11" s="20" t="s">
        <v>6</v>
      </c>
      <c r="Z11" s="20" t="s">
        <v>6</v>
      </c>
      <c r="AA11" s="17">
        <v>2</v>
      </c>
      <c r="AB11" s="17"/>
      <c r="AC11" s="17">
        <v>2</v>
      </c>
      <c r="AD11" s="17"/>
      <c r="AE11" s="20"/>
      <c r="AF11" s="20"/>
      <c r="AG11" s="17">
        <v>2</v>
      </c>
      <c r="AH11" s="17"/>
      <c r="AI11" s="17">
        <v>2</v>
      </c>
      <c r="AJ11" s="17"/>
      <c r="AK11" s="17">
        <v>2</v>
      </c>
      <c r="AL11" s="20"/>
      <c r="AM11" s="20"/>
      <c r="AN11" s="17"/>
      <c r="AO11" s="17">
        <v>2</v>
      </c>
      <c r="AP11" s="17"/>
      <c r="AQ11" s="17">
        <v>2</v>
      </c>
      <c r="AR11" s="17"/>
      <c r="AS11" s="24"/>
      <c r="AT11" s="92">
        <f t="shared" ref="AT11:AT12" si="3">SUM(P11:AS11)</f>
        <v>20</v>
      </c>
      <c r="AV11" s="17">
        <v>2</v>
      </c>
      <c r="AW11" s="20"/>
      <c r="AX11" s="20"/>
      <c r="AY11" s="20"/>
      <c r="AZ11" s="17"/>
      <c r="BA11" s="17">
        <v>2</v>
      </c>
      <c r="BB11" s="17"/>
      <c r="BC11" s="17">
        <v>2</v>
      </c>
      <c r="BD11" s="20" t="s">
        <v>6</v>
      </c>
      <c r="BE11" s="20" t="s">
        <v>6</v>
      </c>
      <c r="BF11" s="20" t="s">
        <v>6</v>
      </c>
      <c r="BG11" s="17">
        <v>2</v>
      </c>
      <c r="BH11" s="17"/>
      <c r="BI11" s="17">
        <v>2</v>
      </c>
      <c r="BJ11" s="17"/>
      <c r="BK11" s="20"/>
      <c r="BL11" s="20"/>
      <c r="BM11" s="17">
        <v>2</v>
      </c>
      <c r="BN11" s="17"/>
      <c r="BO11" s="17">
        <v>2</v>
      </c>
      <c r="BP11" s="17"/>
      <c r="BQ11" s="17">
        <v>2</v>
      </c>
      <c r="BR11" s="20"/>
      <c r="BS11" s="20"/>
      <c r="BT11" s="17"/>
      <c r="BU11" s="17">
        <v>2</v>
      </c>
      <c r="BV11" s="17"/>
      <c r="BW11" s="17">
        <v>2</v>
      </c>
      <c r="BX11" s="17"/>
      <c r="BY11" s="24"/>
      <c r="BZ11" s="92">
        <f t="shared" ref="BZ11:BZ12" si="4">SUM(AV11:BY11)</f>
        <v>20</v>
      </c>
      <c r="CB11" s="17">
        <v>2</v>
      </c>
      <c r="CC11" s="20"/>
      <c r="CD11" s="20"/>
      <c r="CE11" s="20"/>
      <c r="CF11" s="17"/>
      <c r="CG11" s="17">
        <v>2</v>
      </c>
      <c r="CH11" s="17"/>
      <c r="CI11" s="17">
        <v>2</v>
      </c>
      <c r="CJ11" s="20" t="s">
        <v>6</v>
      </c>
      <c r="CK11" s="20" t="s">
        <v>6</v>
      </c>
      <c r="CL11" s="20" t="s">
        <v>6</v>
      </c>
      <c r="CM11" s="17">
        <v>2</v>
      </c>
      <c r="CN11" s="17"/>
      <c r="CO11" s="17">
        <v>2</v>
      </c>
      <c r="CP11" s="17"/>
      <c r="CQ11" s="20"/>
      <c r="CR11" s="20"/>
      <c r="CS11" s="17">
        <v>2</v>
      </c>
      <c r="CT11" s="17"/>
      <c r="CU11" s="17">
        <v>2</v>
      </c>
      <c r="CV11" s="17"/>
      <c r="CW11" s="17">
        <v>2</v>
      </c>
      <c r="CX11" s="20"/>
      <c r="CY11" s="20"/>
      <c r="CZ11" s="17"/>
      <c r="DA11" s="17">
        <v>2</v>
      </c>
      <c r="DB11" s="17"/>
      <c r="DC11" s="17">
        <v>2</v>
      </c>
      <c r="DD11" s="17"/>
      <c r="DE11" s="24"/>
      <c r="DF11" s="92">
        <f t="shared" ref="DF11:DF12" si="5">SUM(CB11:DE11)</f>
        <v>20</v>
      </c>
      <c r="DG11" s="198">
        <f>+DF11+BZ11+AT11</f>
        <v>60</v>
      </c>
    </row>
    <row r="12" spans="1:111" s="75" customFormat="1" ht="24" customHeight="1">
      <c r="A12" s="186" t="s">
        <v>15</v>
      </c>
      <c r="B12" s="284" t="s">
        <v>151</v>
      </c>
      <c r="C12" s="60" t="s">
        <v>152</v>
      </c>
      <c r="D12" s="53" t="s">
        <v>133</v>
      </c>
      <c r="E12" s="53" t="s">
        <v>36</v>
      </c>
      <c r="F12" s="53">
        <v>3</v>
      </c>
      <c r="G12" s="74">
        <v>18</v>
      </c>
      <c r="H12" s="74">
        <f t="shared" ref="H12:H40" si="6">+DG12</f>
        <v>54</v>
      </c>
      <c r="I12" s="71">
        <v>37903.950000000004</v>
      </c>
      <c r="J12" s="72">
        <v>0.7</v>
      </c>
      <c r="K12" s="73">
        <f t="shared" si="0"/>
        <v>11371.185000000001</v>
      </c>
      <c r="L12" s="71">
        <f t="shared" si="1"/>
        <v>682271.10000000009</v>
      </c>
      <c r="M12" s="71">
        <f t="shared" ref="M12:M40" si="7">K12*H12</f>
        <v>614043.99000000011</v>
      </c>
      <c r="N12" s="71">
        <f t="shared" si="2"/>
        <v>675448.38900000008</v>
      </c>
      <c r="P12" s="17"/>
      <c r="Q12" s="20"/>
      <c r="R12" s="20"/>
      <c r="S12" s="20"/>
      <c r="T12" s="17">
        <v>2</v>
      </c>
      <c r="U12" s="17"/>
      <c r="V12" s="17">
        <v>2</v>
      </c>
      <c r="W12" s="17"/>
      <c r="X12" s="20"/>
      <c r="Y12" s="20" t="s">
        <v>6</v>
      </c>
      <c r="Z12" s="20" t="s">
        <v>6</v>
      </c>
      <c r="AA12" s="17"/>
      <c r="AB12" s="17">
        <v>2</v>
      </c>
      <c r="AC12" s="17"/>
      <c r="AD12" s="17">
        <v>2</v>
      </c>
      <c r="AE12" s="20"/>
      <c r="AF12" s="20"/>
      <c r="AG12" s="17"/>
      <c r="AH12" s="17">
        <v>2</v>
      </c>
      <c r="AI12" s="17"/>
      <c r="AJ12" s="17">
        <v>2</v>
      </c>
      <c r="AK12" s="17"/>
      <c r="AL12" s="20"/>
      <c r="AM12" s="20"/>
      <c r="AN12" s="17">
        <v>2</v>
      </c>
      <c r="AO12" s="17"/>
      <c r="AP12" s="17">
        <v>2</v>
      </c>
      <c r="AQ12" s="17"/>
      <c r="AR12" s="17">
        <v>2</v>
      </c>
      <c r="AS12" s="24"/>
      <c r="AT12" s="92">
        <f t="shared" si="3"/>
        <v>18</v>
      </c>
      <c r="AV12" s="17"/>
      <c r="AW12" s="20"/>
      <c r="AX12" s="20"/>
      <c r="AY12" s="20"/>
      <c r="AZ12" s="17">
        <v>2</v>
      </c>
      <c r="BA12" s="17"/>
      <c r="BB12" s="17">
        <v>2</v>
      </c>
      <c r="BC12" s="17"/>
      <c r="BD12" s="20" t="s">
        <v>6</v>
      </c>
      <c r="BE12" s="20" t="s">
        <v>6</v>
      </c>
      <c r="BF12" s="20" t="s">
        <v>6</v>
      </c>
      <c r="BG12" s="17"/>
      <c r="BH12" s="17">
        <v>2</v>
      </c>
      <c r="BI12" s="17"/>
      <c r="BJ12" s="17">
        <v>2</v>
      </c>
      <c r="BK12" s="20"/>
      <c r="BL12" s="20"/>
      <c r="BM12" s="17"/>
      <c r="BN12" s="17">
        <v>2</v>
      </c>
      <c r="BO12" s="17"/>
      <c r="BP12" s="17">
        <v>2</v>
      </c>
      <c r="BQ12" s="17"/>
      <c r="BR12" s="20"/>
      <c r="BS12" s="20"/>
      <c r="BT12" s="17">
        <v>2</v>
      </c>
      <c r="BU12" s="17"/>
      <c r="BV12" s="17">
        <v>2</v>
      </c>
      <c r="BW12" s="17"/>
      <c r="BX12" s="17">
        <v>2</v>
      </c>
      <c r="BY12" s="24"/>
      <c r="BZ12" s="92">
        <f t="shared" si="4"/>
        <v>18</v>
      </c>
      <c r="CB12" s="17"/>
      <c r="CC12" s="20"/>
      <c r="CD12" s="20"/>
      <c r="CE12" s="20"/>
      <c r="CF12" s="17">
        <v>2</v>
      </c>
      <c r="CG12" s="17"/>
      <c r="CH12" s="17">
        <v>2</v>
      </c>
      <c r="CI12" s="17"/>
      <c r="CJ12" s="20" t="s">
        <v>6</v>
      </c>
      <c r="CK12" s="20" t="s">
        <v>6</v>
      </c>
      <c r="CL12" s="20" t="s">
        <v>6</v>
      </c>
      <c r="CM12" s="17"/>
      <c r="CN12" s="17">
        <v>2</v>
      </c>
      <c r="CO12" s="17"/>
      <c r="CP12" s="17">
        <v>2</v>
      </c>
      <c r="CQ12" s="20"/>
      <c r="CR12" s="20"/>
      <c r="CS12" s="17"/>
      <c r="CT12" s="17">
        <v>2</v>
      </c>
      <c r="CU12" s="17"/>
      <c r="CV12" s="17">
        <v>2</v>
      </c>
      <c r="CW12" s="17"/>
      <c r="CX12" s="20"/>
      <c r="CY12" s="20"/>
      <c r="CZ12" s="17">
        <v>2</v>
      </c>
      <c r="DA12" s="17"/>
      <c r="DB12" s="17">
        <v>2</v>
      </c>
      <c r="DC12" s="17"/>
      <c r="DD12" s="17">
        <v>2</v>
      </c>
      <c r="DE12" s="24"/>
      <c r="DF12" s="92">
        <f t="shared" si="5"/>
        <v>18</v>
      </c>
      <c r="DG12" s="198">
        <f t="shared" ref="DG12:DG13" si="8">+DF12+BZ12+AT12</f>
        <v>54</v>
      </c>
    </row>
    <row r="13" spans="1:111" s="75" customFormat="1" ht="24" customHeight="1">
      <c r="A13" s="186" t="s">
        <v>14</v>
      </c>
      <c r="B13" s="284" t="s">
        <v>153</v>
      </c>
      <c r="C13" s="57" t="s">
        <v>154</v>
      </c>
      <c r="D13" s="53" t="s">
        <v>133</v>
      </c>
      <c r="E13" s="53" t="s">
        <v>36</v>
      </c>
      <c r="F13" s="53">
        <v>3</v>
      </c>
      <c r="G13" s="74">
        <v>18</v>
      </c>
      <c r="H13" s="74">
        <f t="shared" si="6"/>
        <v>54</v>
      </c>
      <c r="I13" s="71">
        <v>50539.950000000004</v>
      </c>
      <c r="J13" s="72">
        <v>0.7</v>
      </c>
      <c r="K13" s="73">
        <f t="shared" si="0"/>
        <v>15161.985000000001</v>
      </c>
      <c r="L13" s="71">
        <f t="shared" si="1"/>
        <v>909719.10000000009</v>
      </c>
      <c r="M13" s="71">
        <f t="shared" si="7"/>
        <v>818747.19000000006</v>
      </c>
      <c r="N13" s="71">
        <f t="shared" si="2"/>
        <v>900621.9090000001</v>
      </c>
      <c r="P13" s="17"/>
      <c r="Q13" s="20"/>
      <c r="R13" s="20"/>
      <c r="S13" s="20"/>
      <c r="T13" s="17">
        <v>2</v>
      </c>
      <c r="U13" s="17"/>
      <c r="V13" s="17">
        <v>2</v>
      </c>
      <c r="W13" s="17"/>
      <c r="X13" s="20"/>
      <c r="Y13" s="20" t="s">
        <v>6</v>
      </c>
      <c r="Z13" s="20" t="s">
        <v>6</v>
      </c>
      <c r="AA13" s="17"/>
      <c r="AB13" s="17">
        <v>2</v>
      </c>
      <c r="AC13" s="17"/>
      <c r="AD13" s="17">
        <v>2</v>
      </c>
      <c r="AE13" s="20"/>
      <c r="AF13" s="20"/>
      <c r="AG13" s="17"/>
      <c r="AH13" s="17">
        <v>2</v>
      </c>
      <c r="AI13" s="17"/>
      <c r="AJ13" s="17">
        <v>2</v>
      </c>
      <c r="AK13" s="17"/>
      <c r="AL13" s="20"/>
      <c r="AM13" s="20"/>
      <c r="AN13" s="17">
        <v>2</v>
      </c>
      <c r="AO13" s="17"/>
      <c r="AP13" s="17">
        <v>2</v>
      </c>
      <c r="AQ13" s="17"/>
      <c r="AR13" s="17">
        <v>2</v>
      </c>
      <c r="AS13" s="24"/>
      <c r="AT13" s="92">
        <f t="shared" ref="AT13:AT40" si="9">SUM(P13:AS13)</f>
        <v>18</v>
      </c>
      <c r="AV13" s="17"/>
      <c r="AW13" s="20"/>
      <c r="AX13" s="20"/>
      <c r="AY13" s="20"/>
      <c r="AZ13" s="17">
        <v>2</v>
      </c>
      <c r="BA13" s="17"/>
      <c r="BB13" s="17">
        <v>2</v>
      </c>
      <c r="BC13" s="17"/>
      <c r="BD13" s="20" t="s">
        <v>6</v>
      </c>
      <c r="BE13" s="20" t="s">
        <v>6</v>
      </c>
      <c r="BF13" s="20" t="s">
        <v>6</v>
      </c>
      <c r="BG13" s="17"/>
      <c r="BH13" s="17">
        <v>2</v>
      </c>
      <c r="BI13" s="17"/>
      <c r="BJ13" s="17">
        <v>2</v>
      </c>
      <c r="BK13" s="20"/>
      <c r="BL13" s="20"/>
      <c r="BM13" s="17"/>
      <c r="BN13" s="17">
        <v>2</v>
      </c>
      <c r="BO13" s="17"/>
      <c r="BP13" s="17">
        <v>2</v>
      </c>
      <c r="BQ13" s="17"/>
      <c r="BR13" s="20"/>
      <c r="BS13" s="20"/>
      <c r="BT13" s="17">
        <v>2</v>
      </c>
      <c r="BU13" s="17"/>
      <c r="BV13" s="17">
        <v>2</v>
      </c>
      <c r="BW13" s="17"/>
      <c r="BX13" s="17">
        <v>2</v>
      </c>
      <c r="BY13" s="24"/>
      <c r="BZ13" s="92">
        <f t="shared" ref="BZ13:BZ40" si="10">SUM(AV13:BY13)</f>
        <v>18</v>
      </c>
      <c r="CB13" s="17"/>
      <c r="CC13" s="20"/>
      <c r="CD13" s="20"/>
      <c r="CE13" s="20"/>
      <c r="CF13" s="17">
        <v>2</v>
      </c>
      <c r="CG13" s="17"/>
      <c r="CH13" s="17">
        <v>2</v>
      </c>
      <c r="CI13" s="17"/>
      <c r="CJ13" s="20" t="s">
        <v>6</v>
      </c>
      <c r="CK13" s="20" t="s">
        <v>6</v>
      </c>
      <c r="CL13" s="20" t="s">
        <v>6</v>
      </c>
      <c r="CM13" s="17"/>
      <c r="CN13" s="17">
        <v>2</v>
      </c>
      <c r="CO13" s="17"/>
      <c r="CP13" s="17">
        <v>2</v>
      </c>
      <c r="CQ13" s="20"/>
      <c r="CR13" s="20"/>
      <c r="CS13" s="17"/>
      <c r="CT13" s="17">
        <v>2</v>
      </c>
      <c r="CU13" s="17"/>
      <c r="CV13" s="17">
        <v>2</v>
      </c>
      <c r="CW13" s="17"/>
      <c r="CX13" s="20"/>
      <c r="CY13" s="20"/>
      <c r="CZ13" s="17">
        <v>2</v>
      </c>
      <c r="DA13" s="17"/>
      <c r="DB13" s="17">
        <v>2</v>
      </c>
      <c r="DC13" s="17"/>
      <c r="DD13" s="17">
        <v>2</v>
      </c>
      <c r="DE13" s="24"/>
      <c r="DF13" s="92">
        <f t="shared" ref="DF13:DF40" si="11">SUM(CB13:DE13)</f>
        <v>18</v>
      </c>
      <c r="DG13" s="198">
        <f t="shared" si="8"/>
        <v>54</v>
      </c>
    </row>
    <row r="14" spans="1:111" s="75" customFormat="1" ht="24" customHeight="1">
      <c r="A14" s="186" t="s">
        <v>10</v>
      </c>
      <c r="B14" s="284" t="s">
        <v>155</v>
      </c>
      <c r="C14" s="60" t="s">
        <v>156</v>
      </c>
      <c r="D14" s="53" t="s">
        <v>133</v>
      </c>
      <c r="E14" s="53" t="s">
        <v>36</v>
      </c>
      <c r="F14" s="53">
        <v>3</v>
      </c>
      <c r="G14" s="74">
        <v>20</v>
      </c>
      <c r="H14" s="74">
        <f t="shared" si="6"/>
        <v>60</v>
      </c>
      <c r="I14" s="71">
        <v>24628.050000000003</v>
      </c>
      <c r="J14" s="72">
        <v>0.7</v>
      </c>
      <c r="K14" s="73">
        <f t="shared" si="0"/>
        <v>7388.4150000000009</v>
      </c>
      <c r="L14" s="71">
        <f t="shared" si="1"/>
        <v>492561.00000000006</v>
      </c>
      <c r="M14" s="71">
        <f t="shared" si="7"/>
        <v>443304.9</v>
      </c>
      <c r="N14" s="71">
        <f t="shared" si="2"/>
        <v>487635.39</v>
      </c>
      <c r="P14" s="17">
        <v>2</v>
      </c>
      <c r="Q14" s="20"/>
      <c r="R14" s="20"/>
      <c r="S14" s="20"/>
      <c r="T14" s="17"/>
      <c r="U14" s="17">
        <v>2</v>
      </c>
      <c r="V14" s="17"/>
      <c r="W14" s="17">
        <v>2</v>
      </c>
      <c r="X14" s="20" t="s">
        <v>6</v>
      </c>
      <c r="Y14" s="20" t="s">
        <v>6</v>
      </c>
      <c r="Z14" s="20" t="s">
        <v>6</v>
      </c>
      <c r="AA14" s="17">
        <v>2</v>
      </c>
      <c r="AB14" s="17"/>
      <c r="AC14" s="17">
        <v>2</v>
      </c>
      <c r="AD14" s="17"/>
      <c r="AE14" s="20"/>
      <c r="AF14" s="20"/>
      <c r="AG14" s="17">
        <v>2</v>
      </c>
      <c r="AH14" s="17"/>
      <c r="AI14" s="17">
        <v>2</v>
      </c>
      <c r="AJ14" s="17"/>
      <c r="AK14" s="17">
        <v>2</v>
      </c>
      <c r="AL14" s="20"/>
      <c r="AM14" s="20"/>
      <c r="AN14" s="17"/>
      <c r="AO14" s="17">
        <v>2</v>
      </c>
      <c r="AP14" s="17"/>
      <c r="AQ14" s="17">
        <v>2</v>
      </c>
      <c r="AR14" s="17"/>
      <c r="AS14" s="24"/>
      <c r="AT14" s="92">
        <f t="shared" si="9"/>
        <v>20</v>
      </c>
      <c r="AV14" s="17">
        <v>2</v>
      </c>
      <c r="AW14" s="20"/>
      <c r="AX14" s="20"/>
      <c r="AY14" s="20"/>
      <c r="AZ14" s="17"/>
      <c r="BA14" s="17">
        <v>2</v>
      </c>
      <c r="BB14" s="17"/>
      <c r="BC14" s="17">
        <v>2</v>
      </c>
      <c r="BD14" s="20" t="s">
        <v>6</v>
      </c>
      <c r="BE14" s="20" t="s">
        <v>6</v>
      </c>
      <c r="BF14" s="20" t="s">
        <v>6</v>
      </c>
      <c r="BG14" s="17">
        <v>2</v>
      </c>
      <c r="BH14" s="17"/>
      <c r="BI14" s="17">
        <v>2</v>
      </c>
      <c r="BJ14" s="17"/>
      <c r="BK14" s="20"/>
      <c r="BL14" s="20"/>
      <c r="BM14" s="17">
        <v>2</v>
      </c>
      <c r="BN14" s="17"/>
      <c r="BO14" s="17">
        <v>2</v>
      </c>
      <c r="BP14" s="17"/>
      <c r="BQ14" s="17">
        <v>2</v>
      </c>
      <c r="BR14" s="20"/>
      <c r="BS14" s="20"/>
      <c r="BT14" s="17"/>
      <c r="BU14" s="17">
        <v>2</v>
      </c>
      <c r="BV14" s="17"/>
      <c r="BW14" s="17">
        <v>2</v>
      </c>
      <c r="BX14" s="17"/>
      <c r="BY14" s="24"/>
      <c r="BZ14" s="92">
        <f t="shared" si="10"/>
        <v>20</v>
      </c>
      <c r="CB14" s="17">
        <v>2</v>
      </c>
      <c r="CC14" s="20"/>
      <c r="CD14" s="20"/>
      <c r="CE14" s="20"/>
      <c r="CF14" s="17"/>
      <c r="CG14" s="17">
        <v>2</v>
      </c>
      <c r="CH14" s="17"/>
      <c r="CI14" s="17">
        <v>2</v>
      </c>
      <c r="CJ14" s="20" t="s">
        <v>6</v>
      </c>
      <c r="CK14" s="20" t="s">
        <v>6</v>
      </c>
      <c r="CL14" s="20" t="s">
        <v>6</v>
      </c>
      <c r="CM14" s="17">
        <v>2</v>
      </c>
      <c r="CN14" s="17"/>
      <c r="CO14" s="17">
        <v>2</v>
      </c>
      <c r="CP14" s="17"/>
      <c r="CQ14" s="20"/>
      <c r="CR14" s="20"/>
      <c r="CS14" s="17">
        <v>2</v>
      </c>
      <c r="CT14" s="17"/>
      <c r="CU14" s="17">
        <v>2</v>
      </c>
      <c r="CV14" s="17"/>
      <c r="CW14" s="17">
        <v>2</v>
      </c>
      <c r="CX14" s="20"/>
      <c r="CY14" s="20"/>
      <c r="CZ14" s="17"/>
      <c r="DA14" s="17">
        <v>2</v>
      </c>
      <c r="DB14" s="17"/>
      <c r="DC14" s="17">
        <v>2</v>
      </c>
      <c r="DD14" s="17"/>
      <c r="DE14" s="24"/>
      <c r="DF14" s="92">
        <f t="shared" si="11"/>
        <v>20</v>
      </c>
      <c r="DG14" s="198">
        <f>+DF14+BZ14+AT14</f>
        <v>60</v>
      </c>
    </row>
    <row r="15" spans="1:111" s="75" customFormat="1" ht="24" customHeight="1">
      <c r="A15" s="186" t="s">
        <v>12</v>
      </c>
      <c r="B15" s="284" t="s">
        <v>157</v>
      </c>
      <c r="C15" s="59" t="s">
        <v>158</v>
      </c>
      <c r="D15" s="53" t="s">
        <v>133</v>
      </c>
      <c r="E15" s="53" t="s">
        <v>36</v>
      </c>
      <c r="F15" s="53">
        <v>3</v>
      </c>
      <c r="G15" s="74">
        <v>18</v>
      </c>
      <c r="H15" s="74">
        <f t="shared" si="6"/>
        <v>54</v>
      </c>
      <c r="I15" s="71">
        <v>41759.550000000003</v>
      </c>
      <c r="J15" s="72">
        <v>0.7</v>
      </c>
      <c r="K15" s="73">
        <f t="shared" si="0"/>
        <v>12527.865000000002</v>
      </c>
      <c r="L15" s="71">
        <f t="shared" si="1"/>
        <v>751671.9</v>
      </c>
      <c r="M15" s="71">
        <f t="shared" si="7"/>
        <v>676504.71000000008</v>
      </c>
      <c r="N15" s="71">
        <f t="shared" si="2"/>
        <v>744155.1810000001</v>
      </c>
      <c r="P15" s="17"/>
      <c r="Q15" s="20"/>
      <c r="R15" s="20"/>
      <c r="S15" s="20"/>
      <c r="T15" s="17">
        <v>2</v>
      </c>
      <c r="U15" s="17"/>
      <c r="V15" s="17">
        <v>2</v>
      </c>
      <c r="W15" s="17"/>
      <c r="X15" s="20"/>
      <c r="Y15" s="20" t="s">
        <v>6</v>
      </c>
      <c r="Z15" s="20" t="s">
        <v>6</v>
      </c>
      <c r="AA15" s="17"/>
      <c r="AB15" s="17">
        <v>2</v>
      </c>
      <c r="AC15" s="17"/>
      <c r="AD15" s="17">
        <v>2</v>
      </c>
      <c r="AE15" s="20"/>
      <c r="AF15" s="20"/>
      <c r="AG15" s="17"/>
      <c r="AH15" s="17">
        <v>2</v>
      </c>
      <c r="AI15" s="17"/>
      <c r="AJ15" s="17">
        <v>2</v>
      </c>
      <c r="AK15" s="17"/>
      <c r="AL15" s="20"/>
      <c r="AM15" s="20"/>
      <c r="AN15" s="17">
        <v>2</v>
      </c>
      <c r="AO15" s="17"/>
      <c r="AP15" s="17">
        <v>2</v>
      </c>
      <c r="AQ15" s="17"/>
      <c r="AR15" s="17">
        <v>2</v>
      </c>
      <c r="AS15" s="24"/>
      <c r="AT15" s="92">
        <f t="shared" si="9"/>
        <v>18</v>
      </c>
      <c r="AV15" s="17"/>
      <c r="AW15" s="20"/>
      <c r="AX15" s="20"/>
      <c r="AY15" s="20"/>
      <c r="AZ15" s="17">
        <v>2</v>
      </c>
      <c r="BA15" s="17"/>
      <c r="BB15" s="17">
        <v>2</v>
      </c>
      <c r="BC15" s="17"/>
      <c r="BD15" s="20" t="s">
        <v>6</v>
      </c>
      <c r="BE15" s="20" t="s">
        <v>6</v>
      </c>
      <c r="BF15" s="20" t="s">
        <v>6</v>
      </c>
      <c r="BG15" s="17"/>
      <c r="BH15" s="17">
        <v>2</v>
      </c>
      <c r="BI15" s="17"/>
      <c r="BJ15" s="17">
        <v>2</v>
      </c>
      <c r="BK15" s="20"/>
      <c r="BL15" s="20"/>
      <c r="BM15" s="17"/>
      <c r="BN15" s="17">
        <v>2</v>
      </c>
      <c r="BO15" s="17"/>
      <c r="BP15" s="17">
        <v>2</v>
      </c>
      <c r="BQ15" s="17"/>
      <c r="BR15" s="20"/>
      <c r="BS15" s="20"/>
      <c r="BT15" s="17">
        <v>2</v>
      </c>
      <c r="BU15" s="17"/>
      <c r="BV15" s="17">
        <v>2</v>
      </c>
      <c r="BW15" s="17"/>
      <c r="BX15" s="17">
        <v>2</v>
      </c>
      <c r="BY15" s="24"/>
      <c r="BZ15" s="92">
        <f t="shared" si="10"/>
        <v>18</v>
      </c>
      <c r="CB15" s="17"/>
      <c r="CC15" s="20"/>
      <c r="CD15" s="20"/>
      <c r="CE15" s="20"/>
      <c r="CF15" s="17">
        <v>2</v>
      </c>
      <c r="CG15" s="17"/>
      <c r="CH15" s="17">
        <v>2</v>
      </c>
      <c r="CI15" s="17"/>
      <c r="CJ15" s="20" t="s">
        <v>6</v>
      </c>
      <c r="CK15" s="20" t="s">
        <v>6</v>
      </c>
      <c r="CL15" s="20" t="s">
        <v>6</v>
      </c>
      <c r="CM15" s="17"/>
      <c r="CN15" s="17">
        <v>2</v>
      </c>
      <c r="CO15" s="17"/>
      <c r="CP15" s="17">
        <v>2</v>
      </c>
      <c r="CQ15" s="20"/>
      <c r="CR15" s="20"/>
      <c r="CS15" s="17"/>
      <c r="CT15" s="17">
        <v>2</v>
      </c>
      <c r="CU15" s="17"/>
      <c r="CV15" s="17">
        <v>2</v>
      </c>
      <c r="CW15" s="17"/>
      <c r="CX15" s="20"/>
      <c r="CY15" s="20"/>
      <c r="CZ15" s="17">
        <v>2</v>
      </c>
      <c r="DA15" s="17"/>
      <c r="DB15" s="17">
        <v>2</v>
      </c>
      <c r="DC15" s="17"/>
      <c r="DD15" s="17">
        <v>2</v>
      </c>
      <c r="DE15" s="24"/>
      <c r="DF15" s="92">
        <f t="shared" si="11"/>
        <v>18</v>
      </c>
      <c r="DG15" s="198">
        <f t="shared" ref="DG15:DG16" si="12">+DF15+BZ15+AT15</f>
        <v>54</v>
      </c>
    </row>
    <row r="16" spans="1:111" s="79" customFormat="1" ht="24" customHeight="1">
      <c r="A16" s="187" t="s">
        <v>13</v>
      </c>
      <c r="B16" s="189" t="s">
        <v>278</v>
      </c>
      <c r="C16" s="104" t="s">
        <v>13</v>
      </c>
      <c r="D16" s="53" t="s">
        <v>133</v>
      </c>
      <c r="E16" s="53" t="s">
        <v>36</v>
      </c>
      <c r="F16" s="53">
        <v>3</v>
      </c>
      <c r="G16" s="74">
        <v>18</v>
      </c>
      <c r="H16" s="74">
        <f t="shared" si="6"/>
        <v>54</v>
      </c>
      <c r="I16" s="71">
        <f>39000*75%/0.9</f>
        <v>32500</v>
      </c>
      <c r="J16" s="72">
        <v>0.7</v>
      </c>
      <c r="K16" s="77">
        <f t="shared" si="0"/>
        <v>9750</v>
      </c>
      <c r="L16" s="78">
        <f t="shared" si="1"/>
        <v>585000</v>
      </c>
      <c r="M16" s="71">
        <f t="shared" si="7"/>
        <v>526500</v>
      </c>
      <c r="N16" s="71">
        <f t="shared" si="2"/>
        <v>579150</v>
      </c>
      <c r="P16" s="17"/>
      <c r="Q16" s="20"/>
      <c r="R16" s="20"/>
      <c r="S16" s="20"/>
      <c r="T16" s="17">
        <v>2</v>
      </c>
      <c r="U16" s="17"/>
      <c r="V16" s="17">
        <v>2</v>
      </c>
      <c r="W16" s="17"/>
      <c r="X16" s="20"/>
      <c r="Y16" s="20" t="s">
        <v>6</v>
      </c>
      <c r="Z16" s="20" t="s">
        <v>6</v>
      </c>
      <c r="AA16" s="17"/>
      <c r="AB16" s="17">
        <v>2</v>
      </c>
      <c r="AC16" s="17"/>
      <c r="AD16" s="17">
        <v>2</v>
      </c>
      <c r="AE16" s="20"/>
      <c r="AF16" s="20"/>
      <c r="AG16" s="17"/>
      <c r="AH16" s="17">
        <v>2</v>
      </c>
      <c r="AI16" s="17"/>
      <c r="AJ16" s="17">
        <v>2</v>
      </c>
      <c r="AK16" s="17"/>
      <c r="AL16" s="20"/>
      <c r="AM16" s="20"/>
      <c r="AN16" s="17">
        <v>2</v>
      </c>
      <c r="AO16" s="17"/>
      <c r="AP16" s="17">
        <v>2</v>
      </c>
      <c r="AQ16" s="17"/>
      <c r="AR16" s="17">
        <v>2</v>
      </c>
      <c r="AS16" s="24"/>
      <c r="AT16" s="92">
        <f t="shared" si="9"/>
        <v>18</v>
      </c>
      <c r="AU16" s="75"/>
      <c r="AV16" s="17"/>
      <c r="AW16" s="20"/>
      <c r="AX16" s="20"/>
      <c r="AY16" s="20"/>
      <c r="AZ16" s="17">
        <v>2</v>
      </c>
      <c r="BA16" s="17"/>
      <c r="BB16" s="17">
        <v>2</v>
      </c>
      <c r="BC16" s="17"/>
      <c r="BD16" s="20" t="s">
        <v>6</v>
      </c>
      <c r="BE16" s="20" t="s">
        <v>6</v>
      </c>
      <c r="BF16" s="20" t="s">
        <v>6</v>
      </c>
      <c r="BG16" s="17"/>
      <c r="BH16" s="17">
        <v>2</v>
      </c>
      <c r="BI16" s="17"/>
      <c r="BJ16" s="17">
        <v>2</v>
      </c>
      <c r="BK16" s="20"/>
      <c r="BL16" s="20"/>
      <c r="BM16" s="17"/>
      <c r="BN16" s="17">
        <v>2</v>
      </c>
      <c r="BO16" s="17"/>
      <c r="BP16" s="17">
        <v>2</v>
      </c>
      <c r="BQ16" s="17"/>
      <c r="BR16" s="20"/>
      <c r="BS16" s="20"/>
      <c r="BT16" s="17">
        <v>2</v>
      </c>
      <c r="BU16" s="17"/>
      <c r="BV16" s="17">
        <v>2</v>
      </c>
      <c r="BW16" s="17"/>
      <c r="BX16" s="17">
        <v>2</v>
      </c>
      <c r="BY16" s="24"/>
      <c r="BZ16" s="92">
        <f t="shared" si="10"/>
        <v>18</v>
      </c>
      <c r="CA16" s="75"/>
      <c r="CB16" s="17"/>
      <c r="CC16" s="20"/>
      <c r="CD16" s="20"/>
      <c r="CE16" s="20"/>
      <c r="CF16" s="17">
        <v>2</v>
      </c>
      <c r="CG16" s="17"/>
      <c r="CH16" s="17">
        <v>2</v>
      </c>
      <c r="CI16" s="17"/>
      <c r="CJ16" s="20" t="s">
        <v>6</v>
      </c>
      <c r="CK16" s="20" t="s">
        <v>6</v>
      </c>
      <c r="CL16" s="20" t="s">
        <v>6</v>
      </c>
      <c r="CM16" s="17"/>
      <c r="CN16" s="17">
        <v>2</v>
      </c>
      <c r="CO16" s="17"/>
      <c r="CP16" s="17">
        <v>2</v>
      </c>
      <c r="CQ16" s="20"/>
      <c r="CR16" s="20"/>
      <c r="CS16" s="17"/>
      <c r="CT16" s="17">
        <v>2</v>
      </c>
      <c r="CU16" s="17"/>
      <c r="CV16" s="17">
        <v>2</v>
      </c>
      <c r="CW16" s="17"/>
      <c r="CX16" s="20"/>
      <c r="CY16" s="20"/>
      <c r="CZ16" s="17">
        <v>2</v>
      </c>
      <c r="DA16" s="17"/>
      <c r="DB16" s="17">
        <v>2</v>
      </c>
      <c r="DC16" s="17"/>
      <c r="DD16" s="17">
        <v>2</v>
      </c>
      <c r="DE16" s="24"/>
      <c r="DF16" s="92">
        <f t="shared" si="11"/>
        <v>18</v>
      </c>
      <c r="DG16" s="198">
        <f t="shared" si="12"/>
        <v>54</v>
      </c>
    </row>
    <row r="17" spans="1:111" s="79" customFormat="1" ht="24" customHeight="1">
      <c r="A17" s="187" t="s">
        <v>39</v>
      </c>
      <c r="B17" s="54" t="s">
        <v>161</v>
      </c>
      <c r="C17" s="58" t="s">
        <v>162</v>
      </c>
      <c r="D17" s="53" t="s">
        <v>133</v>
      </c>
      <c r="E17" s="53" t="s">
        <v>36</v>
      </c>
      <c r="F17" s="53">
        <v>3</v>
      </c>
      <c r="G17" s="74">
        <v>20</v>
      </c>
      <c r="H17" s="74">
        <f t="shared" si="6"/>
        <v>60</v>
      </c>
      <c r="I17" s="71">
        <v>38973.15</v>
      </c>
      <c r="J17" s="72">
        <v>0.7</v>
      </c>
      <c r="K17" s="77">
        <f t="shared" si="0"/>
        <v>11691.945000000003</v>
      </c>
      <c r="L17" s="78">
        <f t="shared" si="1"/>
        <v>779463</v>
      </c>
      <c r="M17" s="71">
        <f t="shared" si="7"/>
        <v>701516.70000000019</v>
      </c>
      <c r="N17" s="71">
        <f t="shared" si="2"/>
        <v>771668.37000000023</v>
      </c>
      <c r="P17" s="17">
        <v>2</v>
      </c>
      <c r="Q17" s="20"/>
      <c r="R17" s="20"/>
      <c r="S17" s="20"/>
      <c r="T17" s="17"/>
      <c r="U17" s="17">
        <v>2</v>
      </c>
      <c r="V17" s="17"/>
      <c r="W17" s="17">
        <v>2</v>
      </c>
      <c r="X17" s="20" t="s">
        <v>6</v>
      </c>
      <c r="Y17" s="20" t="s">
        <v>6</v>
      </c>
      <c r="Z17" s="20" t="s">
        <v>6</v>
      </c>
      <c r="AA17" s="17">
        <v>2</v>
      </c>
      <c r="AB17" s="17"/>
      <c r="AC17" s="17">
        <v>2</v>
      </c>
      <c r="AD17" s="17"/>
      <c r="AE17" s="20"/>
      <c r="AF17" s="20"/>
      <c r="AG17" s="17">
        <v>2</v>
      </c>
      <c r="AH17" s="17"/>
      <c r="AI17" s="17">
        <v>2</v>
      </c>
      <c r="AJ17" s="17"/>
      <c r="AK17" s="17">
        <v>2</v>
      </c>
      <c r="AL17" s="20"/>
      <c r="AM17" s="20"/>
      <c r="AN17" s="17"/>
      <c r="AO17" s="17">
        <v>2</v>
      </c>
      <c r="AP17" s="17"/>
      <c r="AQ17" s="17">
        <v>2</v>
      </c>
      <c r="AR17" s="17"/>
      <c r="AS17" s="24"/>
      <c r="AT17" s="92">
        <f t="shared" si="9"/>
        <v>20</v>
      </c>
      <c r="AU17" s="75"/>
      <c r="AV17" s="17">
        <v>2</v>
      </c>
      <c r="AW17" s="20"/>
      <c r="AX17" s="20"/>
      <c r="AY17" s="20"/>
      <c r="AZ17" s="17"/>
      <c r="BA17" s="17">
        <v>2</v>
      </c>
      <c r="BB17" s="17"/>
      <c r="BC17" s="17">
        <v>2</v>
      </c>
      <c r="BD17" s="20" t="s">
        <v>6</v>
      </c>
      <c r="BE17" s="20" t="s">
        <v>6</v>
      </c>
      <c r="BF17" s="20" t="s">
        <v>6</v>
      </c>
      <c r="BG17" s="17">
        <v>2</v>
      </c>
      <c r="BH17" s="17"/>
      <c r="BI17" s="17">
        <v>2</v>
      </c>
      <c r="BJ17" s="17"/>
      <c r="BK17" s="20"/>
      <c r="BL17" s="20"/>
      <c r="BM17" s="17">
        <v>2</v>
      </c>
      <c r="BN17" s="17"/>
      <c r="BO17" s="17">
        <v>2</v>
      </c>
      <c r="BP17" s="17"/>
      <c r="BQ17" s="17">
        <v>2</v>
      </c>
      <c r="BR17" s="20"/>
      <c r="BS17" s="20"/>
      <c r="BT17" s="17"/>
      <c r="BU17" s="17">
        <v>2</v>
      </c>
      <c r="BV17" s="17"/>
      <c r="BW17" s="17">
        <v>2</v>
      </c>
      <c r="BX17" s="17"/>
      <c r="BY17" s="24"/>
      <c r="BZ17" s="92">
        <f t="shared" si="10"/>
        <v>20</v>
      </c>
      <c r="CA17" s="75"/>
      <c r="CB17" s="17">
        <v>2</v>
      </c>
      <c r="CC17" s="20"/>
      <c r="CD17" s="20"/>
      <c r="CE17" s="20"/>
      <c r="CF17" s="17"/>
      <c r="CG17" s="17">
        <v>2</v>
      </c>
      <c r="CH17" s="17"/>
      <c r="CI17" s="17">
        <v>2</v>
      </c>
      <c r="CJ17" s="20" t="s">
        <v>6</v>
      </c>
      <c r="CK17" s="20" t="s">
        <v>6</v>
      </c>
      <c r="CL17" s="20" t="s">
        <v>6</v>
      </c>
      <c r="CM17" s="17">
        <v>2</v>
      </c>
      <c r="CN17" s="17"/>
      <c r="CO17" s="17">
        <v>2</v>
      </c>
      <c r="CP17" s="17"/>
      <c r="CQ17" s="20"/>
      <c r="CR17" s="20"/>
      <c r="CS17" s="17">
        <v>2</v>
      </c>
      <c r="CT17" s="17"/>
      <c r="CU17" s="17">
        <v>2</v>
      </c>
      <c r="CV17" s="17"/>
      <c r="CW17" s="17">
        <v>2</v>
      </c>
      <c r="CX17" s="20"/>
      <c r="CY17" s="20"/>
      <c r="CZ17" s="17"/>
      <c r="DA17" s="17">
        <v>2</v>
      </c>
      <c r="DB17" s="17"/>
      <c r="DC17" s="17">
        <v>2</v>
      </c>
      <c r="DD17" s="17"/>
      <c r="DE17" s="24"/>
      <c r="DF17" s="92">
        <f t="shared" si="11"/>
        <v>20</v>
      </c>
      <c r="DG17" s="198">
        <f>+DF17+BZ17+AT17</f>
        <v>60</v>
      </c>
    </row>
    <row r="18" spans="1:111" s="79" customFormat="1" ht="24" customHeight="1">
      <c r="A18" s="187" t="s">
        <v>40</v>
      </c>
      <c r="B18" s="76" t="s">
        <v>159</v>
      </c>
      <c r="C18" s="57" t="s">
        <v>160</v>
      </c>
      <c r="D18" s="53" t="s">
        <v>133</v>
      </c>
      <c r="E18" s="53" t="s">
        <v>36</v>
      </c>
      <c r="F18" s="53">
        <v>3</v>
      </c>
      <c r="G18" s="74">
        <v>18</v>
      </c>
      <c r="H18" s="74">
        <f t="shared" si="6"/>
        <v>54</v>
      </c>
      <c r="I18" s="71">
        <v>52253.100000000006</v>
      </c>
      <c r="J18" s="72">
        <v>0.7</v>
      </c>
      <c r="K18" s="77">
        <f t="shared" si="0"/>
        <v>15675.930000000008</v>
      </c>
      <c r="L18" s="78">
        <f t="shared" si="1"/>
        <v>940555.8</v>
      </c>
      <c r="M18" s="71">
        <f t="shared" si="7"/>
        <v>846500.22000000044</v>
      </c>
      <c r="N18" s="71">
        <f t="shared" si="2"/>
        <v>931150.24200000055</v>
      </c>
      <c r="P18" s="17"/>
      <c r="Q18" s="20"/>
      <c r="R18" s="20"/>
      <c r="S18" s="20"/>
      <c r="T18" s="17">
        <v>2</v>
      </c>
      <c r="U18" s="17"/>
      <c r="V18" s="17">
        <v>2</v>
      </c>
      <c r="W18" s="17"/>
      <c r="X18" s="20"/>
      <c r="Y18" s="20" t="s">
        <v>6</v>
      </c>
      <c r="Z18" s="20" t="s">
        <v>6</v>
      </c>
      <c r="AA18" s="17"/>
      <c r="AB18" s="17">
        <v>2</v>
      </c>
      <c r="AC18" s="17"/>
      <c r="AD18" s="17">
        <v>2</v>
      </c>
      <c r="AE18" s="20"/>
      <c r="AF18" s="20"/>
      <c r="AG18" s="17"/>
      <c r="AH18" s="17">
        <v>2</v>
      </c>
      <c r="AI18" s="17"/>
      <c r="AJ18" s="17">
        <v>2</v>
      </c>
      <c r="AK18" s="17"/>
      <c r="AL18" s="20"/>
      <c r="AM18" s="20"/>
      <c r="AN18" s="17">
        <v>2</v>
      </c>
      <c r="AO18" s="17"/>
      <c r="AP18" s="17">
        <v>2</v>
      </c>
      <c r="AQ18" s="17"/>
      <c r="AR18" s="17">
        <v>2</v>
      </c>
      <c r="AS18" s="24"/>
      <c r="AT18" s="92">
        <f t="shared" si="9"/>
        <v>18</v>
      </c>
      <c r="AU18" s="75"/>
      <c r="AV18" s="17"/>
      <c r="AW18" s="20"/>
      <c r="AX18" s="20"/>
      <c r="AY18" s="20"/>
      <c r="AZ18" s="17">
        <v>2</v>
      </c>
      <c r="BA18" s="17"/>
      <c r="BB18" s="17">
        <v>2</v>
      </c>
      <c r="BC18" s="17"/>
      <c r="BD18" s="20" t="s">
        <v>6</v>
      </c>
      <c r="BE18" s="20" t="s">
        <v>6</v>
      </c>
      <c r="BF18" s="20" t="s">
        <v>6</v>
      </c>
      <c r="BG18" s="17"/>
      <c r="BH18" s="17">
        <v>2</v>
      </c>
      <c r="BI18" s="17"/>
      <c r="BJ18" s="17">
        <v>2</v>
      </c>
      <c r="BK18" s="20"/>
      <c r="BL18" s="20"/>
      <c r="BM18" s="17"/>
      <c r="BN18" s="17">
        <v>2</v>
      </c>
      <c r="BO18" s="17"/>
      <c r="BP18" s="17">
        <v>2</v>
      </c>
      <c r="BQ18" s="17"/>
      <c r="BR18" s="20"/>
      <c r="BS18" s="20"/>
      <c r="BT18" s="17">
        <v>2</v>
      </c>
      <c r="BU18" s="17"/>
      <c r="BV18" s="17">
        <v>2</v>
      </c>
      <c r="BW18" s="17"/>
      <c r="BX18" s="17">
        <v>2</v>
      </c>
      <c r="BY18" s="24"/>
      <c r="BZ18" s="92">
        <f t="shared" si="10"/>
        <v>18</v>
      </c>
      <c r="CA18" s="75"/>
      <c r="CB18" s="17"/>
      <c r="CC18" s="20"/>
      <c r="CD18" s="20"/>
      <c r="CE18" s="20"/>
      <c r="CF18" s="17">
        <v>2</v>
      </c>
      <c r="CG18" s="17"/>
      <c r="CH18" s="17">
        <v>2</v>
      </c>
      <c r="CI18" s="17"/>
      <c r="CJ18" s="20" t="s">
        <v>6</v>
      </c>
      <c r="CK18" s="20" t="s">
        <v>6</v>
      </c>
      <c r="CL18" s="20" t="s">
        <v>6</v>
      </c>
      <c r="CM18" s="17"/>
      <c r="CN18" s="17">
        <v>2</v>
      </c>
      <c r="CO18" s="17"/>
      <c r="CP18" s="17">
        <v>2</v>
      </c>
      <c r="CQ18" s="20"/>
      <c r="CR18" s="20"/>
      <c r="CS18" s="17"/>
      <c r="CT18" s="17">
        <v>2</v>
      </c>
      <c r="CU18" s="17"/>
      <c r="CV18" s="17">
        <v>2</v>
      </c>
      <c r="CW18" s="17"/>
      <c r="CX18" s="20"/>
      <c r="CY18" s="20"/>
      <c r="CZ18" s="17">
        <v>2</v>
      </c>
      <c r="DA18" s="17"/>
      <c r="DB18" s="17">
        <v>2</v>
      </c>
      <c r="DC18" s="17"/>
      <c r="DD18" s="17">
        <v>2</v>
      </c>
      <c r="DE18" s="24"/>
      <c r="DF18" s="92">
        <f t="shared" si="11"/>
        <v>18</v>
      </c>
      <c r="DG18" s="198">
        <f t="shared" ref="DG18" si="13">+DF18+BZ18+AT18</f>
        <v>54</v>
      </c>
    </row>
    <row r="19" spans="1:111" s="79" customFormat="1" ht="24" customHeight="1">
      <c r="A19" s="187" t="s">
        <v>25</v>
      </c>
      <c r="B19" s="76" t="s">
        <v>279</v>
      </c>
      <c r="C19" s="104" t="s">
        <v>25</v>
      </c>
      <c r="D19" s="53" t="s">
        <v>133</v>
      </c>
      <c r="E19" s="53" t="s">
        <v>36</v>
      </c>
      <c r="F19" s="53">
        <v>3</v>
      </c>
      <c r="G19" s="74">
        <v>20</v>
      </c>
      <c r="H19" s="74">
        <f t="shared" si="6"/>
        <v>60</v>
      </c>
      <c r="I19" s="71">
        <f>71995*75%/0.9</f>
        <v>59995.833333333328</v>
      </c>
      <c r="J19" s="72">
        <v>0.7</v>
      </c>
      <c r="K19" s="77">
        <f t="shared" si="0"/>
        <v>17998.75</v>
      </c>
      <c r="L19" s="78">
        <f t="shared" si="1"/>
        <v>1199916.6666666665</v>
      </c>
      <c r="M19" s="71">
        <f t="shared" si="7"/>
        <v>1079925</v>
      </c>
      <c r="N19" s="71">
        <f t="shared" si="2"/>
        <v>1187917.5</v>
      </c>
      <c r="P19" s="17">
        <v>2</v>
      </c>
      <c r="Q19" s="20"/>
      <c r="R19" s="20"/>
      <c r="S19" s="20"/>
      <c r="T19" s="17"/>
      <c r="U19" s="17">
        <v>2</v>
      </c>
      <c r="V19" s="17"/>
      <c r="W19" s="17">
        <v>2</v>
      </c>
      <c r="X19" s="20" t="s">
        <v>6</v>
      </c>
      <c r="Y19" s="20" t="s">
        <v>6</v>
      </c>
      <c r="Z19" s="20" t="s">
        <v>6</v>
      </c>
      <c r="AA19" s="17">
        <v>2</v>
      </c>
      <c r="AB19" s="17"/>
      <c r="AC19" s="17">
        <v>2</v>
      </c>
      <c r="AD19" s="17"/>
      <c r="AE19" s="20"/>
      <c r="AF19" s="20"/>
      <c r="AG19" s="17">
        <v>2</v>
      </c>
      <c r="AH19" s="17"/>
      <c r="AI19" s="17">
        <v>2</v>
      </c>
      <c r="AJ19" s="17"/>
      <c r="AK19" s="17">
        <v>2</v>
      </c>
      <c r="AL19" s="20"/>
      <c r="AM19" s="20"/>
      <c r="AN19" s="17"/>
      <c r="AO19" s="17">
        <v>2</v>
      </c>
      <c r="AP19" s="17"/>
      <c r="AQ19" s="17">
        <v>2</v>
      </c>
      <c r="AR19" s="17"/>
      <c r="AS19" s="24"/>
      <c r="AT19" s="92">
        <f t="shared" si="9"/>
        <v>20</v>
      </c>
      <c r="AU19" s="75"/>
      <c r="AV19" s="17">
        <v>2</v>
      </c>
      <c r="AW19" s="20"/>
      <c r="AX19" s="20"/>
      <c r="AY19" s="20"/>
      <c r="AZ19" s="17"/>
      <c r="BA19" s="17">
        <v>2</v>
      </c>
      <c r="BB19" s="17"/>
      <c r="BC19" s="17">
        <v>2</v>
      </c>
      <c r="BD19" s="20" t="s">
        <v>6</v>
      </c>
      <c r="BE19" s="20" t="s">
        <v>6</v>
      </c>
      <c r="BF19" s="20" t="s">
        <v>6</v>
      </c>
      <c r="BG19" s="17">
        <v>2</v>
      </c>
      <c r="BH19" s="17"/>
      <c r="BI19" s="17">
        <v>2</v>
      </c>
      <c r="BJ19" s="17"/>
      <c r="BK19" s="20"/>
      <c r="BL19" s="20"/>
      <c r="BM19" s="17">
        <v>2</v>
      </c>
      <c r="BN19" s="17"/>
      <c r="BO19" s="17">
        <v>2</v>
      </c>
      <c r="BP19" s="17"/>
      <c r="BQ19" s="17">
        <v>2</v>
      </c>
      <c r="BR19" s="20"/>
      <c r="BS19" s="20"/>
      <c r="BT19" s="17"/>
      <c r="BU19" s="17">
        <v>2</v>
      </c>
      <c r="BV19" s="17"/>
      <c r="BW19" s="17">
        <v>2</v>
      </c>
      <c r="BX19" s="17"/>
      <c r="BY19" s="24"/>
      <c r="BZ19" s="92">
        <f t="shared" si="10"/>
        <v>20</v>
      </c>
      <c r="CA19" s="75"/>
      <c r="CB19" s="17">
        <v>2</v>
      </c>
      <c r="CC19" s="20"/>
      <c r="CD19" s="20"/>
      <c r="CE19" s="20"/>
      <c r="CF19" s="17"/>
      <c r="CG19" s="17">
        <v>2</v>
      </c>
      <c r="CH19" s="17"/>
      <c r="CI19" s="17">
        <v>2</v>
      </c>
      <c r="CJ19" s="20" t="s">
        <v>6</v>
      </c>
      <c r="CK19" s="20" t="s">
        <v>6</v>
      </c>
      <c r="CL19" s="20" t="s">
        <v>6</v>
      </c>
      <c r="CM19" s="17">
        <v>2</v>
      </c>
      <c r="CN19" s="17"/>
      <c r="CO19" s="17">
        <v>2</v>
      </c>
      <c r="CP19" s="17"/>
      <c r="CQ19" s="20"/>
      <c r="CR19" s="20"/>
      <c r="CS19" s="17">
        <v>2</v>
      </c>
      <c r="CT19" s="17"/>
      <c r="CU19" s="17">
        <v>2</v>
      </c>
      <c r="CV19" s="17"/>
      <c r="CW19" s="17">
        <v>2</v>
      </c>
      <c r="CX19" s="20"/>
      <c r="CY19" s="20"/>
      <c r="CZ19" s="17"/>
      <c r="DA19" s="17">
        <v>2</v>
      </c>
      <c r="DB19" s="17"/>
      <c r="DC19" s="17">
        <v>2</v>
      </c>
      <c r="DD19" s="17"/>
      <c r="DE19" s="24"/>
      <c r="DF19" s="92">
        <f t="shared" si="11"/>
        <v>20</v>
      </c>
      <c r="DG19" s="198">
        <f>+DF19+BZ19+AT19</f>
        <v>60</v>
      </c>
    </row>
    <row r="20" spans="1:111" s="79" customFormat="1" ht="24" customHeight="1">
      <c r="A20" s="187" t="s">
        <v>24</v>
      </c>
      <c r="B20" s="76" t="s">
        <v>163</v>
      </c>
      <c r="C20" s="57" t="s">
        <v>164</v>
      </c>
      <c r="D20" s="53" t="s">
        <v>133</v>
      </c>
      <c r="E20" s="53" t="s">
        <v>36</v>
      </c>
      <c r="F20" s="53">
        <v>3</v>
      </c>
      <c r="G20" s="74">
        <v>18</v>
      </c>
      <c r="H20" s="74">
        <f t="shared" si="6"/>
        <v>54</v>
      </c>
      <c r="I20" s="71">
        <v>43335</v>
      </c>
      <c r="J20" s="72">
        <v>0.7</v>
      </c>
      <c r="K20" s="77">
        <f t="shared" si="0"/>
        <v>13000.500000000004</v>
      </c>
      <c r="L20" s="78">
        <f t="shared" si="1"/>
        <v>780030</v>
      </c>
      <c r="M20" s="71">
        <f t="shared" si="7"/>
        <v>702027.00000000023</v>
      </c>
      <c r="N20" s="71">
        <f t="shared" si="2"/>
        <v>772229.7000000003</v>
      </c>
      <c r="P20" s="17"/>
      <c r="Q20" s="20"/>
      <c r="R20" s="20"/>
      <c r="S20" s="20"/>
      <c r="T20" s="17">
        <v>2</v>
      </c>
      <c r="U20" s="17"/>
      <c r="V20" s="17">
        <v>2</v>
      </c>
      <c r="W20" s="17"/>
      <c r="X20" s="20"/>
      <c r="Y20" s="20" t="s">
        <v>6</v>
      </c>
      <c r="Z20" s="20" t="s">
        <v>6</v>
      </c>
      <c r="AA20" s="17"/>
      <c r="AB20" s="17">
        <v>2</v>
      </c>
      <c r="AC20" s="17"/>
      <c r="AD20" s="17">
        <v>2</v>
      </c>
      <c r="AE20" s="20"/>
      <c r="AF20" s="20"/>
      <c r="AG20" s="17"/>
      <c r="AH20" s="17">
        <v>2</v>
      </c>
      <c r="AI20" s="17"/>
      <c r="AJ20" s="17">
        <v>2</v>
      </c>
      <c r="AK20" s="17"/>
      <c r="AL20" s="20"/>
      <c r="AM20" s="20"/>
      <c r="AN20" s="17">
        <v>2</v>
      </c>
      <c r="AO20" s="17"/>
      <c r="AP20" s="17">
        <v>2</v>
      </c>
      <c r="AQ20" s="17"/>
      <c r="AR20" s="17">
        <v>2</v>
      </c>
      <c r="AS20" s="24"/>
      <c r="AT20" s="92">
        <f t="shared" si="9"/>
        <v>18</v>
      </c>
      <c r="AU20" s="75"/>
      <c r="AV20" s="17"/>
      <c r="AW20" s="20"/>
      <c r="AX20" s="20"/>
      <c r="AY20" s="20"/>
      <c r="AZ20" s="17">
        <v>2</v>
      </c>
      <c r="BA20" s="17"/>
      <c r="BB20" s="17">
        <v>2</v>
      </c>
      <c r="BC20" s="17"/>
      <c r="BD20" s="20" t="s">
        <v>6</v>
      </c>
      <c r="BE20" s="20" t="s">
        <v>6</v>
      </c>
      <c r="BF20" s="20" t="s">
        <v>6</v>
      </c>
      <c r="BG20" s="17"/>
      <c r="BH20" s="17">
        <v>2</v>
      </c>
      <c r="BI20" s="17"/>
      <c r="BJ20" s="17">
        <v>2</v>
      </c>
      <c r="BK20" s="20"/>
      <c r="BL20" s="20"/>
      <c r="BM20" s="17"/>
      <c r="BN20" s="17">
        <v>2</v>
      </c>
      <c r="BO20" s="17"/>
      <c r="BP20" s="17">
        <v>2</v>
      </c>
      <c r="BQ20" s="17"/>
      <c r="BR20" s="20"/>
      <c r="BS20" s="20"/>
      <c r="BT20" s="17">
        <v>2</v>
      </c>
      <c r="BU20" s="17"/>
      <c r="BV20" s="17">
        <v>2</v>
      </c>
      <c r="BW20" s="17"/>
      <c r="BX20" s="17">
        <v>2</v>
      </c>
      <c r="BY20" s="24"/>
      <c r="BZ20" s="92">
        <f t="shared" si="10"/>
        <v>18</v>
      </c>
      <c r="CA20" s="75"/>
      <c r="CB20" s="17"/>
      <c r="CC20" s="20"/>
      <c r="CD20" s="20"/>
      <c r="CE20" s="20"/>
      <c r="CF20" s="17">
        <v>2</v>
      </c>
      <c r="CG20" s="17"/>
      <c r="CH20" s="17">
        <v>2</v>
      </c>
      <c r="CI20" s="17"/>
      <c r="CJ20" s="20" t="s">
        <v>6</v>
      </c>
      <c r="CK20" s="20" t="s">
        <v>6</v>
      </c>
      <c r="CL20" s="20" t="s">
        <v>6</v>
      </c>
      <c r="CM20" s="17"/>
      <c r="CN20" s="17">
        <v>2</v>
      </c>
      <c r="CO20" s="17"/>
      <c r="CP20" s="17">
        <v>2</v>
      </c>
      <c r="CQ20" s="20"/>
      <c r="CR20" s="20"/>
      <c r="CS20" s="17"/>
      <c r="CT20" s="17">
        <v>2</v>
      </c>
      <c r="CU20" s="17"/>
      <c r="CV20" s="17">
        <v>2</v>
      </c>
      <c r="CW20" s="17"/>
      <c r="CX20" s="20"/>
      <c r="CY20" s="20"/>
      <c r="CZ20" s="17">
        <v>2</v>
      </c>
      <c r="DA20" s="17"/>
      <c r="DB20" s="17">
        <v>2</v>
      </c>
      <c r="DC20" s="17"/>
      <c r="DD20" s="17">
        <v>2</v>
      </c>
      <c r="DE20" s="24"/>
      <c r="DF20" s="92">
        <f t="shared" si="11"/>
        <v>18</v>
      </c>
      <c r="DG20" s="198">
        <f t="shared" ref="DG20" si="14">+DF20+BZ20+AT20</f>
        <v>54</v>
      </c>
    </row>
    <row r="21" spans="1:111" s="79" customFormat="1" ht="24" customHeight="1">
      <c r="A21" s="188" t="s">
        <v>280</v>
      </c>
      <c r="B21" s="62" t="s">
        <v>182</v>
      </c>
      <c r="C21" s="104"/>
      <c r="D21" s="53" t="s">
        <v>133</v>
      </c>
      <c r="E21" s="53" t="s">
        <v>36</v>
      </c>
      <c r="F21" s="53">
        <v>3</v>
      </c>
      <c r="G21" s="74">
        <v>20</v>
      </c>
      <c r="H21" s="74">
        <f t="shared" si="6"/>
        <v>60</v>
      </c>
      <c r="I21" s="71">
        <v>35976.15</v>
      </c>
      <c r="J21" s="72">
        <v>0.7</v>
      </c>
      <c r="K21" s="77">
        <f t="shared" si="0"/>
        <v>10792.845000000001</v>
      </c>
      <c r="L21" s="78">
        <f t="shared" si="1"/>
        <v>719523</v>
      </c>
      <c r="M21" s="71">
        <f t="shared" si="7"/>
        <v>647570.70000000007</v>
      </c>
      <c r="N21" s="71">
        <f t="shared" si="2"/>
        <v>712327.77</v>
      </c>
      <c r="P21" s="17">
        <v>2</v>
      </c>
      <c r="Q21" s="20"/>
      <c r="R21" s="20"/>
      <c r="S21" s="20"/>
      <c r="T21" s="17"/>
      <c r="U21" s="17">
        <v>2</v>
      </c>
      <c r="V21" s="17"/>
      <c r="W21" s="17">
        <v>2</v>
      </c>
      <c r="X21" s="20" t="s">
        <v>6</v>
      </c>
      <c r="Y21" s="20" t="s">
        <v>6</v>
      </c>
      <c r="Z21" s="20" t="s">
        <v>6</v>
      </c>
      <c r="AA21" s="17">
        <v>2</v>
      </c>
      <c r="AB21" s="17"/>
      <c r="AC21" s="17">
        <v>2</v>
      </c>
      <c r="AD21" s="17"/>
      <c r="AE21" s="20"/>
      <c r="AF21" s="20"/>
      <c r="AG21" s="17">
        <v>2</v>
      </c>
      <c r="AH21" s="17"/>
      <c r="AI21" s="17">
        <v>2</v>
      </c>
      <c r="AJ21" s="17"/>
      <c r="AK21" s="17">
        <v>2</v>
      </c>
      <c r="AL21" s="20"/>
      <c r="AM21" s="20"/>
      <c r="AN21" s="17"/>
      <c r="AO21" s="17">
        <v>2</v>
      </c>
      <c r="AP21" s="17"/>
      <c r="AQ21" s="17">
        <v>2</v>
      </c>
      <c r="AR21" s="17"/>
      <c r="AS21" s="24"/>
      <c r="AT21" s="92">
        <f t="shared" si="9"/>
        <v>20</v>
      </c>
      <c r="AU21" s="75"/>
      <c r="AV21" s="17">
        <v>2</v>
      </c>
      <c r="AW21" s="20"/>
      <c r="AX21" s="20"/>
      <c r="AY21" s="20"/>
      <c r="AZ21" s="17"/>
      <c r="BA21" s="17">
        <v>2</v>
      </c>
      <c r="BB21" s="17"/>
      <c r="BC21" s="17">
        <v>2</v>
      </c>
      <c r="BD21" s="20" t="s">
        <v>6</v>
      </c>
      <c r="BE21" s="20" t="s">
        <v>6</v>
      </c>
      <c r="BF21" s="20" t="s">
        <v>6</v>
      </c>
      <c r="BG21" s="17">
        <v>2</v>
      </c>
      <c r="BH21" s="17"/>
      <c r="BI21" s="17">
        <v>2</v>
      </c>
      <c r="BJ21" s="17"/>
      <c r="BK21" s="20"/>
      <c r="BL21" s="20"/>
      <c r="BM21" s="17">
        <v>2</v>
      </c>
      <c r="BN21" s="17"/>
      <c r="BO21" s="17">
        <v>2</v>
      </c>
      <c r="BP21" s="17"/>
      <c r="BQ21" s="17">
        <v>2</v>
      </c>
      <c r="BR21" s="20"/>
      <c r="BS21" s="20"/>
      <c r="BT21" s="17"/>
      <c r="BU21" s="17">
        <v>2</v>
      </c>
      <c r="BV21" s="17"/>
      <c r="BW21" s="17">
        <v>2</v>
      </c>
      <c r="BX21" s="17"/>
      <c r="BY21" s="24"/>
      <c r="BZ21" s="92">
        <f t="shared" si="10"/>
        <v>20</v>
      </c>
      <c r="CA21" s="75"/>
      <c r="CB21" s="17">
        <v>2</v>
      </c>
      <c r="CC21" s="20"/>
      <c r="CD21" s="20"/>
      <c r="CE21" s="20"/>
      <c r="CF21" s="17"/>
      <c r="CG21" s="17">
        <v>2</v>
      </c>
      <c r="CH21" s="17"/>
      <c r="CI21" s="17">
        <v>2</v>
      </c>
      <c r="CJ21" s="20" t="s">
        <v>6</v>
      </c>
      <c r="CK21" s="20" t="s">
        <v>6</v>
      </c>
      <c r="CL21" s="20" t="s">
        <v>6</v>
      </c>
      <c r="CM21" s="17">
        <v>2</v>
      </c>
      <c r="CN21" s="17"/>
      <c r="CO21" s="17">
        <v>2</v>
      </c>
      <c r="CP21" s="17"/>
      <c r="CQ21" s="20"/>
      <c r="CR21" s="20"/>
      <c r="CS21" s="17">
        <v>2</v>
      </c>
      <c r="CT21" s="17"/>
      <c r="CU21" s="17">
        <v>2</v>
      </c>
      <c r="CV21" s="17"/>
      <c r="CW21" s="17">
        <v>2</v>
      </c>
      <c r="CX21" s="20"/>
      <c r="CY21" s="20"/>
      <c r="CZ21" s="17"/>
      <c r="DA21" s="17">
        <v>2</v>
      </c>
      <c r="DB21" s="17"/>
      <c r="DC21" s="17">
        <v>2</v>
      </c>
      <c r="DD21" s="17"/>
      <c r="DE21" s="24"/>
      <c r="DF21" s="92">
        <f t="shared" si="11"/>
        <v>20</v>
      </c>
      <c r="DG21" s="198">
        <f>+DF21+BZ21+AT21</f>
        <v>60</v>
      </c>
    </row>
    <row r="22" spans="1:111" s="79" customFormat="1" ht="24" customHeight="1">
      <c r="A22" s="187" t="s">
        <v>41</v>
      </c>
      <c r="B22" s="76" t="s">
        <v>165</v>
      </c>
      <c r="C22" s="57" t="s">
        <v>166</v>
      </c>
      <c r="D22" s="53" t="s">
        <v>133</v>
      </c>
      <c r="E22" s="53" t="s">
        <v>36</v>
      </c>
      <c r="F22" s="53">
        <v>3</v>
      </c>
      <c r="G22" s="74">
        <v>18</v>
      </c>
      <c r="H22" s="74">
        <f t="shared" si="6"/>
        <v>54</v>
      </c>
      <c r="I22" s="71">
        <v>26527.5</v>
      </c>
      <c r="J22" s="72">
        <v>0.7</v>
      </c>
      <c r="K22" s="77">
        <f t="shared" si="0"/>
        <v>7958.25</v>
      </c>
      <c r="L22" s="78">
        <f t="shared" si="1"/>
        <v>477495</v>
      </c>
      <c r="M22" s="71">
        <f t="shared" si="7"/>
        <v>429745.5</v>
      </c>
      <c r="N22" s="71">
        <f t="shared" si="2"/>
        <v>472720.05</v>
      </c>
      <c r="P22" s="17"/>
      <c r="Q22" s="20"/>
      <c r="R22" s="20"/>
      <c r="S22" s="20"/>
      <c r="T22" s="17">
        <v>2</v>
      </c>
      <c r="U22" s="17"/>
      <c r="V22" s="17">
        <v>2</v>
      </c>
      <c r="W22" s="17"/>
      <c r="X22" s="20"/>
      <c r="Y22" s="20" t="s">
        <v>6</v>
      </c>
      <c r="Z22" s="20" t="s">
        <v>6</v>
      </c>
      <c r="AA22" s="17"/>
      <c r="AB22" s="17">
        <v>2</v>
      </c>
      <c r="AC22" s="17"/>
      <c r="AD22" s="17">
        <v>2</v>
      </c>
      <c r="AE22" s="20"/>
      <c r="AF22" s="20"/>
      <c r="AG22" s="17"/>
      <c r="AH22" s="17">
        <v>2</v>
      </c>
      <c r="AI22" s="17"/>
      <c r="AJ22" s="17">
        <v>2</v>
      </c>
      <c r="AK22" s="17"/>
      <c r="AL22" s="20"/>
      <c r="AM22" s="20"/>
      <c r="AN22" s="17">
        <v>2</v>
      </c>
      <c r="AO22" s="17"/>
      <c r="AP22" s="17">
        <v>2</v>
      </c>
      <c r="AQ22" s="17"/>
      <c r="AR22" s="17">
        <v>2</v>
      </c>
      <c r="AS22" s="24"/>
      <c r="AT22" s="92">
        <f t="shared" si="9"/>
        <v>18</v>
      </c>
      <c r="AU22" s="75"/>
      <c r="AV22" s="17"/>
      <c r="AW22" s="20"/>
      <c r="AX22" s="20"/>
      <c r="AY22" s="20"/>
      <c r="AZ22" s="17">
        <v>2</v>
      </c>
      <c r="BA22" s="17"/>
      <c r="BB22" s="17">
        <v>2</v>
      </c>
      <c r="BC22" s="17"/>
      <c r="BD22" s="20" t="s">
        <v>6</v>
      </c>
      <c r="BE22" s="20" t="s">
        <v>6</v>
      </c>
      <c r="BF22" s="20" t="s">
        <v>6</v>
      </c>
      <c r="BG22" s="17"/>
      <c r="BH22" s="17">
        <v>2</v>
      </c>
      <c r="BI22" s="17"/>
      <c r="BJ22" s="17">
        <v>2</v>
      </c>
      <c r="BK22" s="20"/>
      <c r="BL22" s="20"/>
      <c r="BM22" s="17"/>
      <c r="BN22" s="17">
        <v>2</v>
      </c>
      <c r="BO22" s="17"/>
      <c r="BP22" s="17">
        <v>2</v>
      </c>
      <c r="BQ22" s="17"/>
      <c r="BR22" s="20"/>
      <c r="BS22" s="20"/>
      <c r="BT22" s="17">
        <v>2</v>
      </c>
      <c r="BU22" s="17"/>
      <c r="BV22" s="17">
        <v>2</v>
      </c>
      <c r="BW22" s="17"/>
      <c r="BX22" s="17">
        <v>2</v>
      </c>
      <c r="BY22" s="24"/>
      <c r="BZ22" s="92">
        <f t="shared" si="10"/>
        <v>18</v>
      </c>
      <c r="CA22" s="75"/>
      <c r="CB22" s="17"/>
      <c r="CC22" s="20"/>
      <c r="CD22" s="20"/>
      <c r="CE22" s="20"/>
      <c r="CF22" s="17">
        <v>2</v>
      </c>
      <c r="CG22" s="17"/>
      <c r="CH22" s="17">
        <v>2</v>
      </c>
      <c r="CI22" s="17"/>
      <c r="CJ22" s="20" t="s">
        <v>6</v>
      </c>
      <c r="CK22" s="20" t="s">
        <v>6</v>
      </c>
      <c r="CL22" s="20" t="s">
        <v>6</v>
      </c>
      <c r="CM22" s="17"/>
      <c r="CN22" s="17">
        <v>2</v>
      </c>
      <c r="CO22" s="17"/>
      <c r="CP22" s="17">
        <v>2</v>
      </c>
      <c r="CQ22" s="20"/>
      <c r="CR22" s="20"/>
      <c r="CS22" s="17"/>
      <c r="CT22" s="17">
        <v>2</v>
      </c>
      <c r="CU22" s="17"/>
      <c r="CV22" s="17">
        <v>2</v>
      </c>
      <c r="CW22" s="17"/>
      <c r="CX22" s="20"/>
      <c r="CY22" s="20"/>
      <c r="CZ22" s="17">
        <v>2</v>
      </c>
      <c r="DA22" s="17"/>
      <c r="DB22" s="17">
        <v>2</v>
      </c>
      <c r="DC22" s="17"/>
      <c r="DD22" s="17">
        <v>2</v>
      </c>
      <c r="DE22" s="24"/>
      <c r="DF22" s="92">
        <f t="shared" si="11"/>
        <v>18</v>
      </c>
      <c r="DG22" s="198">
        <f t="shared" ref="DG22" si="15">+DF22+BZ22+AT22</f>
        <v>54</v>
      </c>
    </row>
    <row r="23" spans="1:111" s="79" customFormat="1" ht="24" customHeight="1">
      <c r="A23" s="187" t="s">
        <v>42</v>
      </c>
      <c r="B23" s="54" t="s">
        <v>167</v>
      </c>
      <c r="C23" s="55" t="s">
        <v>168</v>
      </c>
      <c r="D23" s="53" t="s">
        <v>133</v>
      </c>
      <c r="E23" s="53" t="s">
        <v>36</v>
      </c>
      <c r="F23" s="53">
        <v>3</v>
      </c>
      <c r="G23" s="74">
        <v>20</v>
      </c>
      <c r="H23" s="74">
        <f t="shared" si="6"/>
        <v>60</v>
      </c>
      <c r="I23" s="71">
        <v>44550</v>
      </c>
      <c r="J23" s="72">
        <v>0.7</v>
      </c>
      <c r="K23" s="77">
        <f t="shared" si="0"/>
        <v>13365.000000000004</v>
      </c>
      <c r="L23" s="78">
        <f t="shared" si="1"/>
        <v>891000</v>
      </c>
      <c r="M23" s="71">
        <f t="shared" si="7"/>
        <v>801900.00000000023</v>
      </c>
      <c r="N23" s="71">
        <f t="shared" si="2"/>
        <v>882090.00000000023</v>
      </c>
      <c r="P23" s="17">
        <v>2</v>
      </c>
      <c r="Q23" s="20"/>
      <c r="R23" s="20"/>
      <c r="S23" s="20"/>
      <c r="T23" s="17"/>
      <c r="U23" s="17">
        <v>2</v>
      </c>
      <c r="V23" s="17"/>
      <c r="W23" s="17">
        <v>2</v>
      </c>
      <c r="X23" s="20" t="s">
        <v>6</v>
      </c>
      <c r="Y23" s="20" t="s">
        <v>6</v>
      </c>
      <c r="Z23" s="20" t="s">
        <v>6</v>
      </c>
      <c r="AA23" s="17">
        <v>2</v>
      </c>
      <c r="AB23" s="17"/>
      <c r="AC23" s="17">
        <v>2</v>
      </c>
      <c r="AD23" s="17"/>
      <c r="AE23" s="20"/>
      <c r="AF23" s="20"/>
      <c r="AG23" s="17">
        <v>2</v>
      </c>
      <c r="AH23" s="17"/>
      <c r="AI23" s="17">
        <v>2</v>
      </c>
      <c r="AJ23" s="17"/>
      <c r="AK23" s="17">
        <v>2</v>
      </c>
      <c r="AL23" s="20"/>
      <c r="AM23" s="20"/>
      <c r="AN23" s="17"/>
      <c r="AO23" s="17">
        <v>2</v>
      </c>
      <c r="AP23" s="17"/>
      <c r="AQ23" s="17">
        <v>2</v>
      </c>
      <c r="AR23" s="17"/>
      <c r="AS23" s="24"/>
      <c r="AT23" s="92">
        <f t="shared" si="9"/>
        <v>20</v>
      </c>
      <c r="AU23" s="75"/>
      <c r="AV23" s="17">
        <v>2</v>
      </c>
      <c r="AW23" s="20"/>
      <c r="AX23" s="20"/>
      <c r="AY23" s="20"/>
      <c r="AZ23" s="17"/>
      <c r="BA23" s="17">
        <v>2</v>
      </c>
      <c r="BB23" s="17"/>
      <c r="BC23" s="17">
        <v>2</v>
      </c>
      <c r="BD23" s="20" t="s">
        <v>6</v>
      </c>
      <c r="BE23" s="20" t="s">
        <v>6</v>
      </c>
      <c r="BF23" s="20" t="s">
        <v>6</v>
      </c>
      <c r="BG23" s="17">
        <v>2</v>
      </c>
      <c r="BH23" s="17"/>
      <c r="BI23" s="17">
        <v>2</v>
      </c>
      <c r="BJ23" s="17"/>
      <c r="BK23" s="20"/>
      <c r="BL23" s="20"/>
      <c r="BM23" s="17">
        <v>2</v>
      </c>
      <c r="BN23" s="17"/>
      <c r="BO23" s="17">
        <v>2</v>
      </c>
      <c r="BP23" s="17"/>
      <c r="BQ23" s="17">
        <v>2</v>
      </c>
      <c r="BR23" s="20"/>
      <c r="BS23" s="20"/>
      <c r="BT23" s="17"/>
      <c r="BU23" s="17">
        <v>2</v>
      </c>
      <c r="BV23" s="17"/>
      <c r="BW23" s="17">
        <v>2</v>
      </c>
      <c r="BX23" s="17"/>
      <c r="BY23" s="24"/>
      <c r="BZ23" s="92">
        <f t="shared" si="10"/>
        <v>20</v>
      </c>
      <c r="CA23" s="75"/>
      <c r="CB23" s="17">
        <v>2</v>
      </c>
      <c r="CC23" s="20"/>
      <c r="CD23" s="20"/>
      <c r="CE23" s="20"/>
      <c r="CF23" s="17"/>
      <c r="CG23" s="17">
        <v>2</v>
      </c>
      <c r="CH23" s="17"/>
      <c r="CI23" s="17">
        <v>2</v>
      </c>
      <c r="CJ23" s="20" t="s">
        <v>6</v>
      </c>
      <c r="CK23" s="20" t="s">
        <v>6</v>
      </c>
      <c r="CL23" s="20" t="s">
        <v>6</v>
      </c>
      <c r="CM23" s="17">
        <v>2</v>
      </c>
      <c r="CN23" s="17"/>
      <c r="CO23" s="17">
        <v>2</v>
      </c>
      <c r="CP23" s="17"/>
      <c r="CQ23" s="20"/>
      <c r="CR23" s="20"/>
      <c r="CS23" s="17">
        <v>2</v>
      </c>
      <c r="CT23" s="17"/>
      <c r="CU23" s="17">
        <v>2</v>
      </c>
      <c r="CV23" s="17"/>
      <c r="CW23" s="17">
        <v>2</v>
      </c>
      <c r="CX23" s="20"/>
      <c r="CY23" s="20"/>
      <c r="CZ23" s="17"/>
      <c r="DA23" s="17">
        <v>2</v>
      </c>
      <c r="DB23" s="17"/>
      <c r="DC23" s="17">
        <v>2</v>
      </c>
      <c r="DD23" s="17"/>
      <c r="DE23" s="24"/>
      <c r="DF23" s="92">
        <f t="shared" si="11"/>
        <v>20</v>
      </c>
      <c r="DG23" s="198">
        <f>+DF23+BZ23+AT23</f>
        <v>60</v>
      </c>
    </row>
    <row r="24" spans="1:111" s="79" customFormat="1" ht="24" customHeight="1">
      <c r="A24" s="187" t="s">
        <v>43</v>
      </c>
      <c r="B24" s="76" t="s">
        <v>281</v>
      </c>
      <c r="C24" s="57" t="s">
        <v>169</v>
      </c>
      <c r="D24" s="53" t="s">
        <v>133</v>
      </c>
      <c r="E24" s="53" t="s">
        <v>36</v>
      </c>
      <c r="F24" s="53">
        <v>3</v>
      </c>
      <c r="G24" s="74">
        <v>18</v>
      </c>
      <c r="H24" s="74">
        <f t="shared" si="6"/>
        <v>54</v>
      </c>
      <c r="I24" s="71">
        <v>39831.75</v>
      </c>
      <c r="J24" s="72">
        <v>0.7</v>
      </c>
      <c r="K24" s="77">
        <f t="shared" si="0"/>
        <v>11949.525000000001</v>
      </c>
      <c r="L24" s="78">
        <f t="shared" si="1"/>
        <v>716971.5</v>
      </c>
      <c r="M24" s="71">
        <f t="shared" si="7"/>
        <v>645274.35000000009</v>
      </c>
      <c r="N24" s="71">
        <f t="shared" si="2"/>
        <v>709801.78500000015</v>
      </c>
      <c r="P24" s="17"/>
      <c r="Q24" s="20"/>
      <c r="R24" s="20"/>
      <c r="S24" s="20"/>
      <c r="T24" s="17">
        <v>2</v>
      </c>
      <c r="U24" s="17"/>
      <c r="V24" s="17">
        <v>2</v>
      </c>
      <c r="W24" s="17"/>
      <c r="X24" s="20"/>
      <c r="Y24" s="20" t="s">
        <v>6</v>
      </c>
      <c r="Z24" s="20" t="s">
        <v>6</v>
      </c>
      <c r="AA24" s="17"/>
      <c r="AB24" s="17">
        <v>2</v>
      </c>
      <c r="AC24" s="17"/>
      <c r="AD24" s="17">
        <v>2</v>
      </c>
      <c r="AE24" s="20"/>
      <c r="AF24" s="20"/>
      <c r="AG24" s="17"/>
      <c r="AH24" s="17">
        <v>2</v>
      </c>
      <c r="AI24" s="17"/>
      <c r="AJ24" s="17">
        <v>2</v>
      </c>
      <c r="AK24" s="17"/>
      <c r="AL24" s="20"/>
      <c r="AM24" s="20"/>
      <c r="AN24" s="17">
        <v>2</v>
      </c>
      <c r="AO24" s="17"/>
      <c r="AP24" s="17">
        <v>2</v>
      </c>
      <c r="AQ24" s="17"/>
      <c r="AR24" s="17">
        <v>2</v>
      </c>
      <c r="AS24" s="24"/>
      <c r="AT24" s="92">
        <f t="shared" si="9"/>
        <v>18</v>
      </c>
      <c r="AU24" s="75"/>
      <c r="AV24" s="17"/>
      <c r="AW24" s="20"/>
      <c r="AX24" s="20"/>
      <c r="AY24" s="20"/>
      <c r="AZ24" s="17">
        <v>2</v>
      </c>
      <c r="BA24" s="17"/>
      <c r="BB24" s="17">
        <v>2</v>
      </c>
      <c r="BC24" s="17"/>
      <c r="BD24" s="20" t="s">
        <v>6</v>
      </c>
      <c r="BE24" s="20" t="s">
        <v>6</v>
      </c>
      <c r="BF24" s="20" t="s">
        <v>6</v>
      </c>
      <c r="BG24" s="17"/>
      <c r="BH24" s="17">
        <v>2</v>
      </c>
      <c r="BI24" s="17"/>
      <c r="BJ24" s="17">
        <v>2</v>
      </c>
      <c r="BK24" s="20"/>
      <c r="BL24" s="20"/>
      <c r="BM24" s="17"/>
      <c r="BN24" s="17">
        <v>2</v>
      </c>
      <c r="BO24" s="17"/>
      <c r="BP24" s="17">
        <v>2</v>
      </c>
      <c r="BQ24" s="17"/>
      <c r="BR24" s="20"/>
      <c r="BS24" s="20"/>
      <c r="BT24" s="17">
        <v>2</v>
      </c>
      <c r="BU24" s="17"/>
      <c r="BV24" s="17">
        <v>2</v>
      </c>
      <c r="BW24" s="17"/>
      <c r="BX24" s="17">
        <v>2</v>
      </c>
      <c r="BY24" s="24"/>
      <c r="BZ24" s="92">
        <f t="shared" si="10"/>
        <v>18</v>
      </c>
      <c r="CA24" s="75"/>
      <c r="CB24" s="17"/>
      <c r="CC24" s="20"/>
      <c r="CD24" s="20"/>
      <c r="CE24" s="20"/>
      <c r="CF24" s="17">
        <v>2</v>
      </c>
      <c r="CG24" s="17"/>
      <c r="CH24" s="17">
        <v>2</v>
      </c>
      <c r="CI24" s="17"/>
      <c r="CJ24" s="20" t="s">
        <v>6</v>
      </c>
      <c r="CK24" s="20" t="s">
        <v>6</v>
      </c>
      <c r="CL24" s="20" t="s">
        <v>6</v>
      </c>
      <c r="CM24" s="17"/>
      <c r="CN24" s="17">
        <v>2</v>
      </c>
      <c r="CO24" s="17"/>
      <c r="CP24" s="17">
        <v>2</v>
      </c>
      <c r="CQ24" s="20"/>
      <c r="CR24" s="20"/>
      <c r="CS24" s="17"/>
      <c r="CT24" s="17">
        <v>2</v>
      </c>
      <c r="CU24" s="17"/>
      <c r="CV24" s="17">
        <v>2</v>
      </c>
      <c r="CW24" s="17"/>
      <c r="CX24" s="20"/>
      <c r="CY24" s="20"/>
      <c r="CZ24" s="17">
        <v>2</v>
      </c>
      <c r="DA24" s="17"/>
      <c r="DB24" s="17">
        <v>2</v>
      </c>
      <c r="DC24" s="17"/>
      <c r="DD24" s="17">
        <v>2</v>
      </c>
      <c r="DE24" s="24"/>
      <c r="DF24" s="92">
        <f t="shared" si="11"/>
        <v>18</v>
      </c>
      <c r="DG24" s="198">
        <f t="shared" ref="DG24" si="16">+DF24+BZ24+AT24</f>
        <v>54</v>
      </c>
    </row>
    <row r="25" spans="1:111" s="79" customFormat="1" ht="24" customHeight="1">
      <c r="A25" s="187" t="s">
        <v>44</v>
      </c>
      <c r="B25" s="76" t="s">
        <v>170</v>
      </c>
      <c r="C25" s="103" t="s">
        <v>171</v>
      </c>
      <c r="D25" s="53" t="s">
        <v>133</v>
      </c>
      <c r="E25" s="53" t="s">
        <v>36</v>
      </c>
      <c r="F25" s="53">
        <v>3</v>
      </c>
      <c r="G25" s="74">
        <v>20</v>
      </c>
      <c r="H25" s="74">
        <f t="shared" si="6"/>
        <v>60</v>
      </c>
      <c r="I25" s="71">
        <v>77760</v>
      </c>
      <c r="J25" s="72">
        <v>0.7</v>
      </c>
      <c r="K25" s="77">
        <f t="shared" si="0"/>
        <v>23328</v>
      </c>
      <c r="L25" s="78">
        <f t="shared" si="1"/>
        <v>1555200</v>
      </c>
      <c r="M25" s="71">
        <f t="shared" si="7"/>
        <v>1399680</v>
      </c>
      <c r="N25" s="71">
        <f t="shared" si="2"/>
        <v>1539648</v>
      </c>
      <c r="P25" s="17">
        <v>2</v>
      </c>
      <c r="Q25" s="20"/>
      <c r="R25" s="20"/>
      <c r="S25" s="20"/>
      <c r="T25" s="17"/>
      <c r="U25" s="17">
        <v>2</v>
      </c>
      <c r="V25" s="17"/>
      <c r="W25" s="17">
        <v>2</v>
      </c>
      <c r="X25" s="20" t="s">
        <v>6</v>
      </c>
      <c r="Y25" s="20" t="s">
        <v>6</v>
      </c>
      <c r="Z25" s="20" t="s">
        <v>6</v>
      </c>
      <c r="AA25" s="17">
        <v>2</v>
      </c>
      <c r="AB25" s="17"/>
      <c r="AC25" s="17">
        <v>2</v>
      </c>
      <c r="AD25" s="17"/>
      <c r="AE25" s="20"/>
      <c r="AF25" s="20"/>
      <c r="AG25" s="17">
        <v>2</v>
      </c>
      <c r="AH25" s="17"/>
      <c r="AI25" s="17">
        <v>2</v>
      </c>
      <c r="AJ25" s="17"/>
      <c r="AK25" s="17">
        <v>2</v>
      </c>
      <c r="AL25" s="20"/>
      <c r="AM25" s="20"/>
      <c r="AN25" s="17"/>
      <c r="AO25" s="17">
        <v>2</v>
      </c>
      <c r="AP25" s="17"/>
      <c r="AQ25" s="17">
        <v>2</v>
      </c>
      <c r="AR25" s="17"/>
      <c r="AS25" s="24"/>
      <c r="AT25" s="92">
        <f t="shared" si="9"/>
        <v>20</v>
      </c>
      <c r="AU25" s="75"/>
      <c r="AV25" s="17">
        <v>2</v>
      </c>
      <c r="AW25" s="20"/>
      <c r="AX25" s="20"/>
      <c r="AY25" s="20"/>
      <c r="AZ25" s="17"/>
      <c r="BA25" s="17">
        <v>2</v>
      </c>
      <c r="BB25" s="17"/>
      <c r="BC25" s="17">
        <v>2</v>
      </c>
      <c r="BD25" s="20" t="s">
        <v>6</v>
      </c>
      <c r="BE25" s="20" t="s">
        <v>6</v>
      </c>
      <c r="BF25" s="20" t="s">
        <v>6</v>
      </c>
      <c r="BG25" s="17">
        <v>2</v>
      </c>
      <c r="BH25" s="17"/>
      <c r="BI25" s="17">
        <v>2</v>
      </c>
      <c r="BJ25" s="17"/>
      <c r="BK25" s="20"/>
      <c r="BL25" s="20"/>
      <c r="BM25" s="17">
        <v>2</v>
      </c>
      <c r="BN25" s="17"/>
      <c r="BO25" s="17">
        <v>2</v>
      </c>
      <c r="BP25" s="17"/>
      <c r="BQ25" s="17">
        <v>2</v>
      </c>
      <c r="BR25" s="20"/>
      <c r="BS25" s="20"/>
      <c r="BT25" s="17"/>
      <c r="BU25" s="17">
        <v>2</v>
      </c>
      <c r="BV25" s="17"/>
      <c r="BW25" s="17">
        <v>2</v>
      </c>
      <c r="BX25" s="17"/>
      <c r="BY25" s="24"/>
      <c r="BZ25" s="92">
        <f t="shared" si="10"/>
        <v>20</v>
      </c>
      <c r="CA25" s="75"/>
      <c r="CB25" s="17">
        <v>2</v>
      </c>
      <c r="CC25" s="20"/>
      <c r="CD25" s="20"/>
      <c r="CE25" s="20"/>
      <c r="CF25" s="17"/>
      <c r="CG25" s="17">
        <v>2</v>
      </c>
      <c r="CH25" s="17"/>
      <c r="CI25" s="17">
        <v>2</v>
      </c>
      <c r="CJ25" s="20" t="s">
        <v>6</v>
      </c>
      <c r="CK25" s="20" t="s">
        <v>6</v>
      </c>
      <c r="CL25" s="20" t="s">
        <v>6</v>
      </c>
      <c r="CM25" s="17">
        <v>2</v>
      </c>
      <c r="CN25" s="17"/>
      <c r="CO25" s="17">
        <v>2</v>
      </c>
      <c r="CP25" s="17"/>
      <c r="CQ25" s="20"/>
      <c r="CR25" s="20"/>
      <c r="CS25" s="17">
        <v>2</v>
      </c>
      <c r="CT25" s="17"/>
      <c r="CU25" s="17">
        <v>2</v>
      </c>
      <c r="CV25" s="17"/>
      <c r="CW25" s="17">
        <v>2</v>
      </c>
      <c r="CX25" s="20"/>
      <c r="CY25" s="20"/>
      <c r="CZ25" s="17"/>
      <c r="DA25" s="17">
        <v>2</v>
      </c>
      <c r="DB25" s="17"/>
      <c r="DC25" s="17">
        <v>2</v>
      </c>
      <c r="DD25" s="17"/>
      <c r="DE25" s="24"/>
      <c r="DF25" s="92">
        <f t="shared" si="11"/>
        <v>20</v>
      </c>
      <c r="DG25" s="198">
        <f>+DF25+BZ25+AT25</f>
        <v>60</v>
      </c>
    </row>
    <row r="26" spans="1:111" s="79" customFormat="1" ht="24" customHeight="1">
      <c r="A26" s="187" t="s">
        <v>282</v>
      </c>
      <c r="B26" s="189" t="s">
        <v>283</v>
      </c>
      <c r="C26" s="104" t="s">
        <v>284</v>
      </c>
      <c r="D26" s="53" t="s">
        <v>133</v>
      </c>
      <c r="E26" s="53" t="s">
        <v>36</v>
      </c>
      <c r="F26" s="53">
        <v>3</v>
      </c>
      <c r="G26" s="74">
        <v>18</v>
      </c>
      <c r="H26" s="74">
        <f t="shared" si="6"/>
        <v>54</v>
      </c>
      <c r="I26" s="71">
        <v>32770</v>
      </c>
      <c r="J26" s="72">
        <v>0.7</v>
      </c>
      <c r="K26" s="77">
        <f t="shared" si="0"/>
        <v>9831</v>
      </c>
      <c r="L26" s="78">
        <f t="shared" si="1"/>
        <v>589860</v>
      </c>
      <c r="M26" s="71">
        <f t="shared" si="7"/>
        <v>530874</v>
      </c>
      <c r="N26" s="71">
        <f t="shared" si="2"/>
        <v>583961.4</v>
      </c>
      <c r="P26" s="17"/>
      <c r="Q26" s="20"/>
      <c r="R26" s="20"/>
      <c r="S26" s="20"/>
      <c r="T26" s="17">
        <v>2</v>
      </c>
      <c r="U26" s="17"/>
      <c r="V26" s="17">
        <v>2</v>
      </c>
      <c r="W26" s="17"/>
      <c r="X26" s="20"/>
      <c r="Y26" s="20" t="s">
        <v>6</v>
      </c>
      <c r="Z26" s="20" t="s">
        <v>6</v>
      </c>
      <c r="AA26" s="17"/>
      <c r="AB26" s="17">
        <v>2</v>
      </c>
      <c r="AC26" s="17"/>
      <c r="AD26" s="17">
        <v>2</v>
      </c>
      <c r="AE26" s="20"/>
      <c r="AF26" s="20"/>
      <c r="AG26" s="17"/>
      <c r="AH26" s="17">
        <v>2</v>
      </c>
      <c r="AI26" s="17"/>
      <c r="AJ26" s="17">
        <v>2</v>
      </c>
      <c r="AK26" s="17"/>
      <c r="AL26" s="20"/>
      <c r="AM26" s="20"/>
      <c r="AN26" s="17">
        <v>2</v>
      </c>
      <c r="AO26" s="17"/>
      <c r="AP26" s="17">
        <v>2</v>
      </c>
      <c r="AQ26" s="17"/>
      <c r="AR26" s="17">
        <v>2</v>
      </c>
      <c r="AS26" s="24"/>
      <c r="AT26" s="92">
        <f t="shared" si="9"/>
        <v>18</v>
      </c>
      <c r="AU26" s="75"/>
      <c r="AV26" s="17"/>
      <c r="AW26" s="20"/>
      <c r="AX26" s="20"/>
      <c r="AY26" s="20"/>
      <c r="AZ26" s="17">
        <v>2</v>
      </c>
      <c r="BA26" s="17"/>
      <c r="BB26" s="17">
        <v>2</v>
      </c>
      <c r="BC26" s="17"/>
      <c r="BD26" s="20" t="s">
        <v>6</v>
      </c>
      <c r="BE26" s="20" t="s">
        <v>6</v>
      </c>
      <c r="BF26" s="20" t="s">
        <v>6</v>
      </c>
      <c r="BG26" s="17"/>
      <c r="BH26" s="17">
        <v>2</v>
      </c>
      <c r="BI26" s="17"/>
      <c r="BJ26" s="17">
        <v>2</v>
      </c>
      <c r="BK26" s="20"/>
      <c r="BL26" s="20"/>
      <c r="BM26" s="17"/>
      <c r="BN26" s="17">
        <v>2</v>
      </c>
      <c r="BO26" s="17"/>
      <c r="BP26" s="17">
        <v>2</v>
      </c>
      <c r="BQ26" s="17"/>
      <c r="BR26" s="20"/>
      <c r="BS26" s="20"/>
      <c r="BT26" s="17">
        <v>2</v>
      </c>
      <c r="BU26" s="17"/>
      <c r="BV26" s="17">
        <v>2</v>
      </c>
      <c r="BW26" s="17"/>
      <c r="BX26" s="17">
        <v>2</v>
      </c>
      <c r="BY26" s="24"/>
      <c r="BZ26" s="92">
        <f t="shared" si="10"/>
        <v>18</v>
      </c>
      <c r="CA26" s="75"/>
      <c r="CB26" s="17"/>
      <c r="CC26" s="20"/>
      <c r="CD26" s="20"/>
      <c r="CE26" s="20"/>
      <c r="CF26" s="17">
        <v>2</v>
      </c>
      <c r="CG26" s="17"/>
      <c r="CH26" s="17">
        <v>2</v>
      </c>
      <c r="CI26" s="17"/>
      <c r="CJ26" s="20" t="s">
        <v>6</v>
      </c>
      <c r="CK26" s="20" t="s">
        <v>6</v>
      </c>
      <c r="CL26" s="20" t="s">
        <v>6</v>
      </c>
      <c r="CM26" s="17"/>
      <c r="CN26" s="17">
        <v>2</v>
      </c>
      <c r="CO26" s="17"/>
      <c r="CP26" s="17">
        <v>2</v>
      </c>
      <c r="CQ26" s="20"/>
      <c r="CR26" s="20"/>
      <c r="CS26" s="17"/>
      <c r="CT26" s="17">
        <v>2</v>
      </c>
      <c r="CU26" s="17"/>
      <c r="CV26" s="17">
        <v>2</v>
      </c>
      <c r="CW26" s="17"/>
      <c r="CX26" s="20"/>
      <c r="CY26" s="20"/>
      <c r="CZ26" s="17">
        <v>2</v>
      </c>
      <c r="DA26" s="17"/>
      <c r="DB26" s="17">
        <v>2</v>
      </c>
      <c r="DC26" s="17"/>
      <c r="DD26" s="17">
        <v>2</v>
      </c>
      <c r="DE26" s="24"/>
      <c r="DF26" s="92">
        <f t="shared" si="11"/>
        <v>18</v>
      </c>
      <c r="DG26" s="198">
        <f t="shared" ref="DG26:DG27" si="17">+DF26+BZ26+AT26</f>
        <v>54</v>
      </c>
    </row>
    <row r="27" spans="1:111" s="79" customFormat="1" ht="24" customHeight="1">
      <c r="A27" s="187" t="s">
        <v>26</v>
      </c>
      <c r="B27" s="76" t="s">
        <v>285</v>
      </c>
      <c r="C27" s="57" t="s">
        <v>26</v>
      </c>
      <c r="D27" s="53" t="s">
        <v>133</v>
      </c>
      <c r="E27" s="53" t="s">
        <v>36</v>
      </c>
      <c r="F27" s="53">
        <v>3</v>
      </c>
      <c r="G27" s="74">
        <v>18</v>
      </c>
      <c r="H27" s="74">
        <f t="shared" si="6"/>
        <v>54</v>
      </c>
      <c r="I27" s="71">
        <f>77440*75%/0.9</f>
        <v>64533.333333333328</v>
      </c>
      <c r="J27" s="72">
        <v>0.7</v>
      </c>
      <c r="K27" s="77">
        <f t="shared" si="0"/>
        <v>19360</v>
      </c>
      <c r="L27" s="78">
        <f t="shared" si="1"/>
        <v>1161600</v>
      </c>
      <c r="M27" s="71">
        <f t="shared" si="7"/>
        <v>1045440</v>
      </c>
      <c r="N27" s="71">
        <f t="shared" si="2"/>
        <v>1149984</v>
      </c>
      <c r="P27" s="17"/>
      <c r="Q27" s="20"/>
      <c r="R27" s="20"/>
      <c r="S27" s="20"/>
      <c r="T27" s="17">
        <v>2</v>
      </c>
      <c r="U27" s="17"/>
      <c r="V27" s="17">
        <v>2</v>
      </c>
      <c r="W27" s="17"/>
      <c r="X27" s="20"/>
      <c r="Y27" s="20" t="s">
        <v>6</v>
      </c>
      <c r="Z27" s="20" t="s">
        <v>6</v>
      </c>
      <c r="AA27" s="17"/>
      <c r="AB27" s="17">
        <v>2</v>
      </c>
      <c r="AC27" s="17"/>
      <c r="AD27" s="17">
        <v>2</v>
      </c>
      <c r="AE27" s="20"/>
      <c r="AF27" s="20"/>
      <c r="AG27" s="17"/>
      <c r="AH27" s="17">
        <v>2</v>
      </c>
      <c r="AI27" s="17"/>
      <c r="AJ27" s="17">
        <v>2</v>
      </c>
      <c r="AK27" s="17"/>
      <c r="AL27" s="20"/>
      <c r="AM27" s="20"/>
      <c r="AN27" s="17">
        <v>2</v>
      </c>
      <c r="AO27" s="17"/>
      <c r="AP27" s="17">
        <v>2</v>
      </c>
      <c r="AQ27" s="17"/>
      <c r="AR27" s="17">
        <v>2</v>
      </c>
      <c r="AS27" s="24"/>
      <c r="AT27" s="92">
        <f t="shared" si="9"/>
        <v>18</v>
      </c>
      <c r="AU27" s="75"/>
      <c r="AV27" s="17"/>
      <c r="AW27" s="20"/>
      <c r="AX27" s="20"/>
      <c r="AY27" s="20"/>
      <c r="AZ27" s="17">
        <v>2</v>
      </c>
      <c r="BA27" s="17"/>
      <c r="BB27" s="17">
        <v>2</v>
      </c>
      <c r="BC27" s="17"/>
      <c r="BD27" s="20" t="s">
        <v>6</v>
      </c>
      <c r="BE27" s="20" t="s">
        <v>6</v>
      </c>
      <c r="BF27" s="20" t="s">
        <v>6</v>
      </c>
      <c r="BG27" s="17"/>
      <c r="BH27" s="17">
        <v>2</v>
      </c>
      <c r="BI27" s="17"/>
      <c r="BJ27" s="17">
        <v>2</v>
      </c>
      <c r="BK27" s="20"/>
      <c r="BL27" s="20"/>
      <c r="BM27" s="17"/>
      <c r="BN27" s="17">
        <v>2</v>
      </c>
      <c r="BO27" s="17"/>
      <c r="BP27" s="17">
        <v>2</v>
      </c>
      <c r="BQ27" s="17"/>
      <c r="BR27" s="20"/>
      <c r="BS27" s="20"/>
      <c r="BT27" s="17">
        <v>2</v>
      </c>
      <c r="BU27" s="17"/>
      <c r="BV27" s="17">
        <v>2</v>
      </c>
      <c r="BW27" s="17"/>
      <c r="BX27" s="17">
        <v>2</v>
      </c>
      <c r="BY27" s="24"/>
      <c r="BZ27" s="92">
        <f t="shared" si="10"/>
        <v>18</v>
      </c>
      <c r="CA27" s="75"/>
      <c r="CB27" s="17"/>
      <c r="CC27" s="20"/>
      <c r="CD27" s="20"/>
      <c r="CE27" s="20"/>
      <c r="CF27" s="17">
        <v>2</v>
      </c>
      <c r="CG27" s="17"/>
      <c r="CH27" s="17">
        <v>2</v>
      </c>
      <c r="CI27" s="17"/>
      <c r="CJ27" s="20" t="s">
        <v>6</v>
      </c>
      <c r="CK27" s="20" t="s">
        <v>6</v>
      </c>
      <c r="CL27" s="20" t="s">
        <v>6</v>
      </c>
      <c r="CM27" s="17"/>
      <c r="CN27" s="17">
        <v>2</v>
      </c>
      <c r="CO27" s="17"/>
      <c r="CP27" s="17">
        <v>2</v>
      </c>
      <c r="CQ27" s="20"/>
      <c r="CR27" s="20"/>
      <c r="CS27" s="17"/>
      <c r="CT27" s="17">
        <v>2</v>
      </c>
      <c r="CU27" s="17"/>
      <c r="CV27" s="17">
        <v>2</v>
      </c>
      <c r="CW27" s="17"/>
      <c r="CX27" s="20"/>
      <c r="CY27" s="20"/>
      <c r="CZ27" s="17">
        <v>2</v>
      </c>
      <c r="DA27" s="17"/>
      <c r="DB27" s="17">
        <v>2</v>
      </c>
      <c r="DC27" s="17"/>
      <c r="DD27" s="17">
        <v>2</v>
      </c>
      <c r="DE27" s="24"/>
      <c r="DF27" s="92">
        <f t="shared" si="11"/>
        <v>18</v>
      </c>
      <c r="DG27" s="198">
        <f t="shared" si="17"/>
        <v>54</v>
      </c>
    </row>
    <row r="28" spans="1:111" s="79" customFormat="1" ht="24" customHeight="1">
      <c r="A28" s="187" t="s">
        <v>27</v>
      </c>
      <c r="B28" s="76" t="s">
        <v>172</v>
      </c>
      <c r="C28" s="57" t="s">
        <v>27</v>
      </c>
      <c r="D28" s="53" t="s">
        <v>133</v>
      </c>
      <c r="E28" s="53" t="s">
        <v>36</v>
      </c>
      <c r="F28" s="53">
        <v>3</v>
      </c>
      <c r="G28" s="74">
        <v>20</v>
      </c>
      <c r="H28" s="74">
        <f t="shared" si="6"/>
        <v>60</v>
      </c>
      <c r="I28" s="71">
        <v>30407.4</v>
      </c>
      <c r="J28" s="72">
        <v>0.7</v>
      </c>
      <c r="K28" s="77">
        <f t="shared" si="0"/>
        <v>9122.2200000000012</v>
      </c>
      <c r="L28" s="78">
        <f t="shared" si="1"/>
        <v>608148</v>
      </c>
      <c r="M28" s="71">
        <f t="shared" si="7"/>
        <v>547333.20000000007</v>
      </c>
      <c r="N28" s="71">
        <f t="shared" si="2"/>
        <v>602066.52</v>
      </c>
      <c r="P28" s="17">
        <v>2</v>
      </c>
      <c r="Q28" s="20"/>
      <c r="R28" s="20"/>
      <c r="S28" s="20"/>
      <c r="T28" s="17"/>
      <c r="U28" s="17">
        <v>2</v>
      </c>
      <c r="V28" s="17"/>
      <c r="W28" s="17">
        <v>2</v>
      </c>
      <c r="X28" s="20" t="s">
        <v>6</v>
      </c>
      <c r="Y28" s="20" t="s">
        <v>6</v>
      </c>
      <c r="Z28" s="20" t="s">
        <v>6</v>
      </c>
      <c r="AA28" s="17">
        <v>2</v>
      </c>
      <c r="AB28" s="17"/>
      <c r="AC28" s="17">
        <v>2</v>
      </c>
      <c r="AD28" s="17"/>
      <c r="AE28" s="20"/>
      <c r="AF28" s="20"/>
      <c r="AG28" s="17">
        <v>2</v>
      </c>
      <c r="AH28" s="17"/>
      <c r="AI28" s="17">
        <v>2</v>
      </c>
      <c r="AJ28" s="17"/>
      <c r="AK28" s="17">
        <v>2</v>
      </c>
      <c r="AL28" s="20"/>
      <c r="AM28" s="20"/>
      <c r="AN28" s="17"/>
      <c r="AO28" s="17">
        <v>2</v>
      </c>
      <c r="AP28" s="17"/>
      <c r="AQ28" s="17">
        <v>2</v>
      </c>
      <c r="AR28" s="17"/>
      <c r="AS28" s="24"/>
      <c r="AT28" s="92">
        <f t="shared" si="9"/>
        <v>20</v>
      </c>
      <c r="AU28" s="75"/>
      <c r="AV28" s="17">
        <v>2</v>
      </c>
      <c r="AW28" s="20"/>
      <c r="AX28" s="20"/>
      <c r="AY28" s="20"/>
      <c r="AZ28" s="17"/>
      <c r="BA28" s="17">
        <v>2</v>
      </c>
      <c r="BB28" s="17"/>
      <c r="BC28" s="17">
        <v>2</v>
      </c>
      <c r="BD28" s="20" t="s">
        <v>6</v>
      </c>
      <c r="BE28" s="20" t="s">
        <v>6</v>
      </c>
      <c r="BF28" s="20" t="s">
        <v>6</v>
      </c>
      <c r="BG28" s="17">
        <v>2</v>
      </c>
      <c r="BH28" s="17"/>
      <c r="BI28" s="17">
        <v>2</v>
      </c>
      <c r="BJ28" s="17"/>
      <c r="BK28" s="20"/>
      <c r="BL28" s="20"/>
      <c r="BM28" s="17">
        <v>2</v>
      </c>
      <c r="BN28" s="17"/>
      <c r="BO28" s="17">
        <v>2</v>
      </c>
      <c r="BP28" s="17"/>
      <c r="BQ28" s="17">
        <v>2</v>
      </c>
      <c r="BR28" s="20"/>
      <c r="BS28" s="20"/>
      <c r="BT28" s="17"/>
      <c r="BU28" s="17">
        <v>2</v>
      </c>
      <c r="BV28" s="17"/>
      <c r="BW28" s="17">
        <v>2</v>
      </c>
      <c r="BX28" s="17"/>
      <c r="BY28" s="24"/>
      <c r="BZ28" s="92">
        <f t="shared" si="10"/>
        <v>20</v>
      </c>
      <c r="CA28" s="75"/>
      <c r="CB28" s="17">
        <v>2</v>
      </c>
      <c r="CC28" s="20"/>
      <c r="CD28" s="20"/>
      <c r="CE28" s="20"/>
      <c r="CF28" s="17"/>
      <c r="CG28" s="17">
        <v>2</v>
      </c>
      <c r="CH28" s="17"/>
      <c r="CI28" s="17">
        <v>2</v>
      </c>
      <c r="CJ28" s="20" t="s">
        <v>6</v>
      </c>
      <c r="CK28" s="20" t="s">
        <v>6</v>
      </c>
      <c r="CL28" s="20" t="s">
        <v>6</v>
      </c>
      <c r="CM28" s="17">
        <v>2</v>
      </c>
      <c r="CN28" s="17"/>
      <c r="CO28" s="17">
        <v>2</v>
      </c>
      <c r="CP28" s="17"/>
      <c r="CQ28" s="20"/>
      <c r="CR28" s="20"/>
      <c r="CS28" s="17">
        <v>2</v>
      </c>
      <c r="CT28" s="17"/>
      <c r="CU28" s="17">
        <v>2</v>
      </c>
      <c r="CV28" s="17"/>
      <c r="CW28" s="17">
        <v>2</v>
      </c>
      <c r="CX28" s="20"/>
      <c r="CY28" s="20"/>
      <c r="CZ28" s="17"/>
      <c r="DA28" s="17">
        <v>2</v>
      </c>
      <c r="DB28" s="17"/>
      <c r="DC28" s="17">
        <v>2</v>
      </c>
      <c r="DD28" s="17"/>
      <c r="DE28" s="24"/>
      <c r="DF28" s="92">
        <f t="shared" si="11"/>
        <v>20</v>
      </c>
      <c r="DG28" s="198">
        <f>+DF28+BZ28+AT28</f>
        <v>60</v>
      </c>
    </row>
    <row r="29" spans="1:111" s="79" customFormat="1" ht="24" customHeight="1">
      <c r="A29" s="187" t="s">
        <v>28</v>
      </c>
      <c r="B29" s="76" t="s">
        <v>173</v>
      </c>
      <c r="C29" s="57" t="s">
        <v>174</v>
      </c>
      <c r="D29" s="53" t="s">
        <v>133</v>
      </c>
      <c r="E29" s="53" t="s">
        <v>36</v>
      </c>
      <c r="F29" s="53">
        <v>3</v>
      </c>
      <c r="G29" s="74">
        <v>20</v>
      </c>
      <c r="H29" s="74">
        <f t="shared" si="6"/>
        <v>60</v>
      </c>
      <c r="I29" s="71">
        <v>22485.600000000002</v>
      </c>
      <c r="J29" s="72">
        <v>0.7</v>
      </c>
      <c r="K29" s="77">
        <f t="shared" si="0"/>
        <v>6745.6800000000021</v>
      </c>
      <c r="L29" s="78">
        <f t="shared" si="1"/>
        <v>449712.00000000006</v>
      </c>
      <c r="M29" s="71">
        <f t="shared" si="7"/>
        <v>404740.8000000001</v>
      </c>
      <c r="N29" s="71">
        <f t="shared" si="2"/>
        <v>445214.88000000012</v>
      </c>
      <c r="P29" s="17">
        <v>2</v>
      </c>
      <c r="Q29" s="20"/>
      <c r="R29" s="20"/>
      <c r="S29" s="20"/>
      <c r="T29" s="17"/>
      <c r="U29" s="17">
        <v>2</v>
      </c>
      <c r="V29" s="17"/>
      <c r="W29" s="17">
        <v>2</v>
      </c>
      <c r="X29" s="20" t="s">
        <v>6</v>
      </c>
      <c r="Y29" s="20" t="s">
        <v>6</v>
      </c>
      <c r="Z29" s="20" t="s">
        <v>6</v>
      </c>
      <c r="AA29" s="17">
        <v>2</v>
      </c>
      <c r="AB29" s="17"/>
      <c r="AC29" s="17">
        <v>2</v>
      </c>
      <c r="AD29" s="17"/>
      <c r="AE29" s="20"/>
      <c r="AF29" s="20"/>
      <c r="AG29" s="17">
        <v>2</v>
      </c>
      <c r="AH29" s="17"/>
      <c r="AI29" s="17">
        <v>2</v>
      </c>
      <c r="AJ29" s="17"/>
      <c r="AK29" s="17">
        <v>2</v>
      </c>
      <c r="AL29" s="20"/>
      <c r="AM29" s="20"/>
      <c r="AN29" s="17"/>
      <c r="AO29" s="17">
        <v>2</v>
      </c>
      <c r="AP29" s="17"/>
      <c r="AQ29" s="17">
        <v>2</v>
      </c>
      <c r="AR29" s="17"/>
      <c r="AS29" s="24"/>
      <c r="AT29" s="92">
        <f t="shared" si="9"/>
        <v>20</v>
      </c>
      <c r="AU29" s="75"/>
      <c r="AV29" s="17">
        <v>2</v>
      </c>
      <c r="AW29" s="20"/>
      <c r="AX29" s="20"/>
      <c r="AY29" s="20"/>
      <c r="AZ29" s="17"/>
      <c r="BA29" s="17">
        <v>2</v>
      </c>
      <c r="BB29" s="17"/>
      <c r="BC29" s="17">
        <v>2</v>
      </c>
      <c r="BD29" s="20" t="s">
        <v>6</v>
      </c>
      <c r="BE29" s="20" t="s">
        <v>6</v>
      </c>
      <c r="BF29" s="20" t="s">
        <v>6</v>
      </c>
      <c r="BG29" s="17">
        <v>2</v>
      </c>
      <c r="BH29" s="17"/>
      <c r="BI29" s="17">
        <v>2</v>
      </c>
      <c r="BJ29" s="17"/>
      <c r="BK29" s="20"/>
      <c r="BL29" s="20"/>
      <c r="BM29" s="17">
        <v>2</v>
      </c>
      <c r="BN29" s="17"/>
      <c r="BO29" s="17">
        <v>2</v>
      </c>
      <c r="BP29" s="17"/>
      <c r="BQ29" s="17">
        <v>2</v>
      </c>
      <c r="BR29" s="20"/>
      <c r="BS29" s="20"/>
      <c r="BT29" s="17"/>
      <c r="BU29" s="17">
        <v>2</v>
      </c>
      <c r="BV29" s="17"/>
      <c r="BW29" s="17">
        <v>2</v>
      </c>
      <c r="BX29" s="17"/>
      <c r="BY29" s="24"/>
      <c r="BZ29" s="92">
        <f t="shared" si="10"/>
        <v>20</v>
      </c>
      <c r="CA29" s="75"/>
      <c r="CB29" s="17">
        <v>2</v>
      </c>
      <c r="CC29" s="20"/>
      <c r="CD29" s="20"/>
      <c r="CE29" s="20"/>
      <c r="CF29" s="17"/>
      <c r="CG29" s="17">
        <v>2</v>
      </c>
      <c r="CH29" s="17"/>
      <c r="CI29" s="17">
        <v>2</v>
      </c>
      <c r="CJ29" s="20" t="s">
        <v>6</v>
      </c>
      <c r="CK29" s="20" t="s">
        <v>6</v>
      </c>
      <c r="CL29" s="20" t="s">
        <v>6</v>
      </c>
      <c r="CM29" s="17">
        <v>2</v>
      </c>
      <c r="CN29" s="17"/>
      <c r="CO29" s="17">
        <v>2</v>
      </c>
      <c r="CP29" s="17"/>
      <c r="CQ29" s="20"/>
      <c r="CR29" s="20"/>
      <c r="CS29" s="17">
        <v>2</v>
      </c>
      <c r="CT29" s="17"/>
      <c r="CU29" s="17">
        <v>2</v>
      </c>
      <c r="CV29" s="17"/>
      <c r="CW29" s="17">
        <v>2</v>
      </c>
      <c r="CX29" s="20"/>
      <c r="CY29" s="20"/>
      <c r="CZ29" s="17"/>
      <c r="DA29" s="17">
        <v>2</v>
      </c>
      <c r="DB29" s="17"/>
      <c r="DC29" s="17">
        <v>2</v>
      </c>
      <c r="DD29" s="17"/>
      <c r="DE29" s="24"/>
      <c r="DF29" s="92">
        <f t="shared" si="11"/>
        <v>20</v>
      </c>
      <c r="DG29" s="198">
        <f>+DF29+BZ29+AT29</f>
        <v>60</v>
      </c>
    </row>
    <row r="30" spans="1:111" s="79" customFormat="1" ht="24" customHeight="1">
      <c r="A30" s="187" t="s">
        <v>29</v>
      </c>
      <c r="B30" s="76" t="s">
        <v>175</v>
      </c>
      <c r="C30" s="57" t="s">
        <v>176</v>
      </c>
      <c r="D30" s="53" t="s">
        <v>133</v>
      </c>
      <c r="E30" s="53" t="s">
        <v>36</v>
      </c>
      <c r="F30" s="53">
        <v>3</v>
      </c>
      <c r="G30" s="74">
        <v>18</v>
      </c>
      <c r="H30" s="74">
        <f t="shared" si="6"/>
        <v>54</v>
      </c>
      <c r="I30" s="71">
        <v>50539.950000000004</v>
      </c>
      <c r="J30" s="72">
        <v>0.7</v>
      </c>
      <c r="K30" s="77">
        <f t="shared" si="0"/>
        <v>15161.985000000001</v>
      </c>
      <c r="L30" s="78">
        <f t="shared" si="1"/>
        <v>909719.10000000009</v>
      </c>
      <c r="M30" s="71">
        <f t="shared" si="7"/>
        <v>818747.19000000006</v>
      </c>
      <c r="N30" s="71">
        <f t="shared" si="2"/>
        <v>900621.9090000001</v>
      </c>
      <c r="P30" s="17"/>
      <c r="Q30" s="20"/>
      <c r="R30" s="20"/>
      <c r="S30" s="20"/>
      <c r="T30" s="17">
        <v>2</v>
      </c>
      <c r="U30" s="17"/>
      <c r="V30" s="17">
        <v>2</v>
      </c>
      <c r="W30" s="17"/>
      <c r="X30" s="20"/>
      <c r="Y30" s="20" t="s">
        <v>6</v>
      </c>
      <c r="Z30" s="20" t="s">
        <v>6</v>
      </c>
      <c r="AA30" s="17"/>
      <c r="AB30" s="17">
        <v>2</v>
      </c>
      <c r="AC30" s="17"/>
      <c r="AD30" s="17">
        <v>2</v>
      </c>
      <c r="AE30" s="20"/>
      <c r="AF30" s="20"/>
      <c r="AG30" s="17"/>
      <c r="AH30" s="17">
        <v>2</v>
      </c>
      <c r="AI30" s="17"/>
      <c r="AJ30" s="17">
        <v>2</v>
      </c>
      <c r="AK30" s="17"/>
      <c r="AL30" s="20"/>
      <c r="AM30" s="20"/>
      <c r="AN30" s="17">
        <v>2</v>
      </c>
      <c r="AO30" s="17"/>
      <c r="AP30" s="17">
        <v>2</v>
      </c>
      <c r="AQ30" s="17"/>
      <c r="AR30" s="17">
        <v>2</v>
      </c>
      <c r="AS30" s="24"/>
      <c r="AT30" s="92">
        <f t="shared" si="9"/>
        <v>18</v>
      </c>
      <c r="AU30" s="75"/>
      <c r="AV30" s="17"/>
      <c r="AW30" s="20"/>
      <c r="AX30" s="20"/>
      <c r="AY30" s="20"/>
      <c r="AZ30" s="17">
        <v>2</v>
      </c>
      <c r="BA30" s="17"/>
      <c r="BB30" s="17">
        <v>2</v>
      </c>
      <c r="BC30" s="17"/>
      <c r="BD30" s="20" t="s">
        <v>6</v>
      </c>
      <c r="BE30" s="20" t="s">
        <v>6</v>
      </c>
      <c r="BF30" s="20" t="s">
        <v>6</v>
      </c>
      <c r="BG30" s="17"/>
      <c r="BH30" s="17">
        <v>2</v>
      </c>
      <c r="BI30" s="17"/>
      <c r="BJ30" s="17">
        <v>2</v>
      </c>
      <c r="BK30" s="20"/>
      <c r="BL30" s="20"/>
      <c r="BM30" s="17"/>
      <c r="BN30" s="17">
        <v>2</v>
      </c>
      <c r="BO30" s="17"/>
      <c r="BP30" s="17">
        <v>2</v>
      </c>
      <c r="BQ30" s="17"/>
      <c r="BR30" s="20"/>
      <c r="BS30" s="20"/>
      <c r="BT30" s="17">
        <v>2</v>
      </c>
      <c r="BU30" s="17"/>
      <c r="BV30" s="17">
        <v>2</v>
      </c>
      <c r="BW30" s="17"/>
      <c r="BX30" s="17">
        <v>2</v>
      </c>
      <c r="BY30" s="24"/>
      <c r="BZ30" s="92">
        <f t="shared" si="10"/>
        <v>18</v>
      </c>
      <c r="CA30" s="75"/>
      <c r="CB30" s="17"/>
      <c r="CC30" s="20"/>
      <c r="CD30" s="20"/>
      <c r="CE30" s="20"/>
      <c r="CF30" s="17">
        <v>2</v>
      </c>
      <c r="CG30" s="17"/>
      <c r="CH30" s="17">
        <v>2</v>
      </c>
      <c r="CI30" s="17"/>
      <c r="CJ30" s="20" t="s">
        <v>6</v>
      </c>
      <c r="CK30" s="20" t="s">
        <v>6</v>
      </c>
      <c r="CL30" s="20" t="s">
        <v>6</v>
      </c>
      <c r="CM30" s="17"/>
      <c r="CN30" s="17">
        <v>2</v>
      </c>
      <c r="CO30" s="17"/>
      <c r="CP30" s="17">
        <v>2</v>
      </c>
      <c r="CQ30" s="20"/>
      <c r="CR30" s="20"/>
      <c r="CS30" s="17"/>
      <c r="CT30" s="17">
        <v>2</v>
      </c>
      <c r="CU30" s="17"/>
      <c r="CV30" s="17">
        <v>2</v>
      </c>
      <c r="CW30" s="17"/>
      <c r="CX30" s="20"/>
      <c r="CY30" s="20"/>
      <c r="CZ30" s="17">
        <v>2</v>
      </c>
      <c r="DA30" s="17"/>
      <c r="DB30" s="17">
        <v>2</v>
      </c>
      <c r="DC30" s="17"/>
      <c r="DD30" s="17">
        <v>2</v>
      </c>
      <c r="DE30" s="24"/>
      <c r="DF30" s="92">
        <f t="shared" si="11"/>
        <v>18</v>
      </c>
      <c r="DG30" s="198">
        <f t="shared" ref="DG30" si="18">+DF30+BZ30+AT30</f>
        <v>54</v>
      </c>
    </row>
    <row r="31" spans="1:111" s="79" customFormat="1" ht="24" customHeight="1">
      <c r="A31" s="187" t="s">
        <v>33</v>
      </c>
      <c r="B31" s="76" t="s">
        <v>177</v>
      </c>
      <c r="C31" s="57" t="s">
        <v>178</v>
      </c>
      <c r="D31" s="53" t="s">
        <v>133</v>
      </c>
      <c r="E31" s="53" t="s">
        <v>36</v>
      </c>
      <c r="F31" s="53">
        <v>3</v>
      </c>
      <c r="G31" s="74">
        <v>20</v>
      </c>
      <c r="H31" s="74">
        <f t="shared" si="6"/>
        <v>60</v>
      </c>
      <c r="I31" s="71">
        <v>31185.000000000004</v>
      </c>
      <c r="J31" s="72">
        <v>0.7</v>
      </c>
      <c r="K31" s="77">
        <f t="shared" si="0"/>
        <v>9355.5000000000036</v>
      </c>
      <c r="L31" s="78">
        <f t="shared" si="1"/>
        <v>623700.00000000012</v>
      </c>
      <c r="M31" s="71">
        <f t="shared" si="7"/>
        <v>561330.00000000023</v>
      </c>
      <c r="N31" s="71">
        <f t="shared" si="2"/>
        <v>617463.00000000023</v>
      </c>
      <c r="P31" s="17">
        <v>2</v>
      </c>
      <c r="Q31" s="20"/>
      <c r="R31" s="20"/>
      <c r="S31" s="20"/>
      <c r="T31" s="17"/>
      <c r="U31" s="17">
        <v>2</v>
      </c>
      <c r="V31" s="17"/>
      <c r="W31" s="17">
        <v>2</v>
      </c>
      <c r="X31" s="20" t="s">
        <v>6</v>
      </c>
      <c r="Y31" s="20" t="s">
        <v>6</v>
      </c>
      <c r="Z31" s="20" t="s">
        <v>6</v>
      </c>
      <c r="AA31" s="17">
        <v>2</v>
      </c>
      <c r="AB31" s="17"/>
      <c r="AC31" s="17">
        <v>2</v>
      </c>
      <c r="AD31" s="17"/>
      <c r="AE31" s="20"/>
      <c r="AF31" s="20"/>
      <c r="AG31" s="17">
        <v>2</v>
      </c>
      <c r="AH31" s="17"/>
      <c r="AI31" s="17">
        <v>2</v>
      </c>
      <c r="AJ31" s="17"/>
      <c r="AK31" s="17">
        <v>2</v>
      </c>
      <c r="AL31" s="20"/>
      <c r="AM31" s="20"/>
      <c r="AN31" s="17"/>
      <c r="AO31" s="17">
        <v>2</v>
      </c>
      <c r="AP31" s="17"/>
      <c r="AQ31" s="17">
        <v>2</v>
      </c>
      <c r="AR31" s="17"/>
      <c r="AS31" s="24"/>
      <c r="AT31" s="92">
        <f t="shared" si="9"/>
        <v>20</v>
      </c>
      <c r="AU31" s="75"/>
      <c r="AV31" s="17">
        <v>2</v>
      </c>
      <c r="AW31" s="20"/>
      <c r="AX31" s="20"/>
      <c r="AY31" s="20"/>
      <c r="AZ31" s="17"/>
      <c r="BA31" s="17">
        <v>2</v>
      </c>
      <c r="BB31" s="17"/>
      <c r="BC31" s="17">
        <v>2</v>
      </c>
      <c r="BD31" s="20" t="s">
        <v>6</v>
      </c>
      <c r="BE31" s="20" t="s">
        <v>6</v>
      </c>
      <c r="BF31" s="20" t="s">
        <v>6</v>
      </c>
      <c r="BG31" s="17">
        <v>2</v>
      </c>
      <c r="BH31" s="17"/>
      <c r="BI31" s="17">
        <v>2</v>
      </c>
      <c r="BJ31" s="17"/>
      <c r="BK31" s="20"/>
      <c r="BL31" s="20"/>
      <c r="BM31" s="17">
        <v>2</v>
      </c>
      <c r="BN31" s="17"/>
      <c r="BO31" s="17">
        <v>2</v>
      </c>
      <c r="BP31" s="17"/>
      <c r="BQ31" s="17">
        <v>2</v>
      </c>
      <c r="BR31" s="20"/>
      <c r="BS31" s="20"/>
      <c r="BT31" s="17"/>
      <c r="BU31" s="17">
        <v>2</v>
      </c>
      <c r="BV31" s="17"/>
      <c r="BW31" s="17">
        <v>2</v>
      </c>
      <c r="BX31" s="17"/>
      <c r="BY31" s="24"/>
      <c r="BZ31" s="92">
        <f t="shared" si="10"/>
        <v>20</v>
      </c>
      <c r="CA31" s="75"/>
      <c r="CB31" s="17">
        <v>2</v>
      </c>
      <c r="CC31" s="20"/>
      <c r="CD31" s="20"/>
      <c r="CE31" s="20"/>
      <c r="CF31" s="17"/>
      <c r="CG31" s="17">
        <v>2</v>
      </c>
      <c r="CH31" s="17"/>
      <c r="CI31" s="17">
        <v>2</v>
      </c>
      <c r="CJ31" s="20" t="s">
        <v>6</v>
      </c>
      <c r="CK31" s="20" t="s">
        <v>6</v>
      </c>
      <c r="CL31" s="20" t="s">
        <v>6</v>
      </c>
      <c r="CM31" s="17">
        <v>2</v>
      </c>
      <c r="CN31" s="17"/>
      <c r="CO31" s="17">
        <v>2</v>
      </c>
      <c r="CP31" s="17"/>
      <c r="CQ31" s="20"/>
      <c r="CR31" s="20"/>
      <c r="CS31" s="17">
        <v>2</v>
      </c>
      <c r="CT31" s="17"/>
      <c r="CU31" s="17">
        <v>2</v>
      </c>
      <c r="CV31" s="17"/>
      <c r="CW31" s="17">
        <v>2</v>
      </c>
      <c r="CX31" s="20"/>
      <c r="CY31" s="20"/>
      <c r="CZ31" s="17"/>
      <c r="DA31" s="17">
        <v>2</v>
      </c>
      <c r="DB31" s="17"/>
      <c r="DC31" s="17">
        <v>2</v>
      </c>
      <c r="DD31" s="17"/>
      <c r="DE31" s="24"/>
      <c r="DF31" s="92">
        <f t="shared" si="11"/>
        <v>20</v>
      </c>
      <c r="DG31" s="198">
        <f>+DF31+BZ31+AT31</f>
        <v>60</v>
      </c>
    </row>
    <row r="32" spans="1:111" s="79" customFormat="1" ht="24" customHeight="1">
      <c r="A32" s="187" t="s">
        <v>286</v>
      </c>
      <c r="B32" s="76" t="s">
        <v>287</v>
      </c>
      <c r="C32" s="190" t="s">
        <v>288</v>
      </c>
      <c r="D32" s="53" t="s">
        <v>133</v>
      </c>
      <c r="E32" s="53" t="s">
        <v>36</v>
      </c>
      <c r="F32" s="53">
        <v>3</v>
      </c>
      <c r="G32" s="74">
        <v>18</v>
      </c>
      <c r="H32" s="74">
        <f t="shared" si="6"/>
        <v>54</v>
      </c>
      <c r="I32" s="71">
        <f>46585*75%/0.9</f>
        <v>38820.833333333336</v>
      </c>
      <c r="J32" s="72">
        <v>0.7</v>
      </c>
      <c r="K32" s="77">
        <f t="shared" si="0"/>
        <v>11646.250000000004</v>
      </c>
      <c r="L32" s="78">
        <f t="shared" si="1"/>
        <v>698775</v>
      </c>
      <c r="M32" s="71">
        <f t="shared" si="7"/>
        <v>628897.50000000023</v>
      </c>
      <c r="N32" s="71">
        <f t="shared" si="2"/>
        <v>691787.25000000023</v>
      </c>
      <c r="P32" s="17"/>
      <c r="Q32" s="20"/>
      <c r="R32" s="20"/>
      <c r="S32" s="20"/>
      <c r="T32" s="17">
        <v>2</v>
      </c>
      <c r="U32" s="17"/>
      <c r="V32" s="17">
        <v>2</v>
      </c>
      <c r="W32" s="17"/>
      <c r="X32" s="20"/>
      <c r="Y32" s="20" t="s">
        <v>6</v>
      </c>
      <c r="Z32" s="20" t="s">
        <v>6</v>
      </c>
      <c r="AA32" s="17"/>
      <c r="AB32" s="17">
        <v>2</v>
      </c>
      <c r="AC32" s="17"/>
      <c r="AD32" s="17">
        <v>2</v>
      </c>
      <c r="AE32" s="20"/>
      <c r="AF32" s="20"/>
      <c r="AG32" s="17"/>
      <c r="AH32" s="17">
        <v>2</v>
      </c>
      <c r="AI32" s="17"/>
      <c r="AJ32" s="17">
        <v>2</v>
      </c>
      <c r="AK32" s="17"/>
      <c r="AL32" s="20"/>
      <c r="AM32" s="20"/>
      <c r="AN32" s="17">
        <v>2</v>
      </c>
      <c r="AO32" s="17"/>
      <c r="AP32" s="17">
        <v>2</v>
      </c>
      <c r="AQ32" s="17"/>
      <c r="AR32" s="17">
        <v>2</v>
      </c>
      <c r="AS32" s="24"/>
      <c r="AT32" s="92">
        <f t="shared" si="9"/>
        <v>18</v>
      </c>
      <c r="AU32" s="75"/>
      <c r="AV32" s="17"/>
      <c r="AW32" s="20"/>
      <c r="AX32" s="20"/>
      <c r="AY32" s="20"/>
      <c r="AZ32" s="17">
        <v>2</v>
      </c>
      <c r="BA32" s="17"/>
      <c r="BB32" s="17">
        <v>2</v>
      </c>
      <c r="BC32" s="17"/>
      <c r="BD32" s="20" t="s">
        <v>6</v>
      </c>
      <c r="BE32" s="20" t="s">
        <v>6</v>
      </c>
      <c r="BF32" s="20" t="s">
        <v>6</v>
      </c>
      <c r="BG32" s="17"/>
      <c r="BH32" s="17">
        <v>2</v>
      </c>
      <c r="BI32" s="17"/>
      <c r="BJ32" s="17">
        <v>2</v>
      </c>
      <c r="BK32" s="20"/>
      <c r="BL32" s="20"/>
      <c r="BM32" s="17"/>
      <c r="BN32" s="17">
        <v>2</v>
      </c>
      <c r="BO32" s="17"/>
      <c r="BP32" s="17">
        <v>2</v>
      </c>
      <c r="BQ32" s="17"/>
      <c r="BR32" s="20"/>
      <c r="BS32" s="20"/>
      <c r="BT32" s="17">
        <v>2</v>
      </c>
      <c r="BU32" s="17"/>
      <c r="BV32" s="17">
        <v>2</v>
      </c>
      <c r="BW32" s="17"/>
      <c r="BX32" s="17">
        <v>2</v>
      </c>
      <c r="BY32" s="24"/>
      <c r="BZ32" s="92">
        <f t="shared" si="10"/>
        <v>18</v>
      </c>
      <c r="CA32" s="75"/>
      <c r="CB32" s="17"/>
      <c r="CC32" s="20"/>
      <c r="CD32" s="20"/>
      <c r="CE32" s="20"/>
      <c r="CF32" s="17">
        <v>2</v>
      </c>
      <c r="CG32" s="17"/>
      <c r="CH32" s="17">
        <v>2</v>
      </c>
      <c r="CI32" s="17"/>
      <c r="CJ32" s="20" t="s">
        <v>6</v>
      </c>
      <c r="CK32" s="20" t="s">
        <v>6</v>
      </c>
      <c r="CL32" s="20" t="s">
        <v>6</v>
      </c>
      <c r="CM32" s="17"/>
      <c r="CN32" s="17">
        <v>2</v>
      </c>
      <c r="CO32" s="17"/>
      <c r="CP32" s="17">
        <v>2</v>
      </c>
      <c r="CQ32" s="20"/>
      <c r="CR32" s="20"/>
      <c r="CS32" s="17"/>
      <c r="CT32" s="17">
        <v>2</v>
      </c>
      <c r="CU32" s="17"/>
      <c r="CV32" s="17">
        <v>2</v>
      </c>
      <c r="CW32" s="17"/>
      <c r="CX32" s="20"/>
      <c r="CY32" s="20"/>
      <c r="CZ32" s="17">
        <v>2</v>
      </c>
      <c r="DA32" s="17"/>
      <c r="DB32" s="17">
        <v>2</v>
      </c>
      <c r="DC32" s="17"/>
      <c r="DD32" s="17">
        <v>2</v>
      </c>
      <c r="DE32" s="24"/>
      <c r="DF32" s="92">
        <f t="shared" si="11"/>
        <v>18</v>
      </c>
      <c r="DG32" s="198">
        <f t="shared" ref="DG32" si="19">+DF32+BZ32+AT32</f>
        <v>54</v>
      </c>
    </row>
    <row r="33" spans="1:111" s="79" customFormat="1" ht="24" customHeight="1">
      <c r="A33" s="187" t="s">
        <v>289</v>
      </c>
      <c r="B33" s="76" t="s">
        <v>290</v>
      </c>
      <c r="C33" s="191" t="s">
        <v>291</v>
      </c>
      <c r="D33" s="53" t="s">
        <v>108</v>
      </c>
      <c r="E33" s="53" t="s">
        <v>36</v>
      </c>
      <c r="F33" s="53">
        <v>3</v>
      </c>
      <c r="G33" s="74">
        <f>20+11+10</f>
        <v>41</v>
      </c>
      <c r="H33" s="74">
        <f>+DG33</f>
        <v>41</v>
      </c>
      <c r="I33" s="71">
        <v>39000</v>
      </c>
      <c r="J33" s="72">
        <v>0.7</v>
      </c>
      <c r="K33" s="77">
        <f t="shared" si="0"/>
        <v>11700</v>
      </c>
      <c r="L33" s="78">
        <f t="shared" si="1"/>
        <v>1599000</v>
      </c>
      <c r="M33" s="71">
        <f t="shared" si="7"/>
        <v>479700</v>
      </c>
      <c r="N33" s="71">
        <f t="shared" si="2"/>
        <v>527670</v>
      </c>
      <c r="P33" s="17">
        <v>2</v>
      </c>
      <c r="Q33" s="20"/>
      <c r="R33" s="20"/>
      <c r="S33" s="20"/>
      <c r="T33" s="17"/>
      <c r="U33" s="17">
        <v>2</v>
      </c>
      <c r="V33" s="17"/>
      <c r="W33" s="17">
        <v>2</v>
      </c>
      <c r="X33" s="20" t="s">
        <v>6</v>
      </c>
      <c r="Y33" s="20" t="s">
        <v>6</v>
      </c>
      <c r="Z33" s="20" t="s">
        <v>6</v>
      </c>
      <c r="AA33" s="17">
        <v>2</v>
      </c>
      <c r="AB33" s="17"/>
      <c r="AC33" s="17">
        <v>2</v>
      </c>
      <c r="AD33" s="17"/>
      <c r="AE33" s="20"/>
      <c r="AF33" s="20"/>
      <c r="AG33" s="17">
        <v>2</v>
      </c>
      <c r="AH33" s="17"/>
      <c r="AI33" s="17">
        <v>2</v>
      </c>
      <c r="AJ33" s="17"/>
      <c r="AK33" s="17">
        <v>2</v>
      </c>
      <c r="AL33" s="20"/>
      <c r="AM33" s="20"/>
      <c r="AN33" s="17"/>
      <c r="AO33" s="17">
        <v>2</v>
      </c>
      <c r="AP33" s="17"/>
      <c r="AQ33" s="17">
        <v>2</v>
      </c>
      <c r="AR33" s="17"/>
      <c r="AS33" s="24"/>
      <c r="AT33" s="92">
        <f t="shared" si="9"/>
        <v>20</v>
      </c>
      <c r="AU33" s="75"/>
      <c r="AV33" s="17">
        <v>2</v>
      </c>
      <c r="AW33" s="20"/>
      <c r="AX33" s="20"/>
      <c r="AY33" s="20"/>
      <c r="AZ33" s="17"/>
      <c r="BA33" s="17">
        <v>1</v>
      </c>
      <c r="BB33" s="17"/>
      <c r="BC33" s="17">
        <v>1</v>
      </c>
      <c r="BD33" s="20" t="s">
        <v>6</v>
      </c>
      <c r="BE33" s="20" t="s">
        <v>6</v>
      </c>
      <c r="BF33" s="20" t="s">
        <v>6</v>
      </c>
      <c r="BG33" s="17">
        <v>1</v>
      </c>
      <c r="BH33" s="17"/>
      <c r="BI33" s="17">
        <v>1</v>
      </c>
      <c r="BJ33" s="17"/>
      <c r="BK33" s="20"/>
      <c r="BL33" s="20"/>
      <c r="BM33" s="17">
        <v>1</v>
      </c>
      <c r="BN33" s="17"/>
      <c r="BO33" s="17">
        <v>1</v>
      </c>
      <c r="BP33" s="17"/>
      <c r="BQ33" s="17">
        <v>1</v>
      </c>
      <c r="BR33" s="20"/>
      <c r="BS33" s="20"/>
      <c r="BT33" s="17"/>
      <c r="BU33" s="17">
        <v>1</v>
      </c>
      <c r="BV33" s="17"/>
      <c r="BW33" s="17">
        <v>1</v>
      </c>
      <c r="BX33" s="17"/>
      <c r="BY33" s="24"/>
      <c r="BZ33" s="92">
        <f t="shared" si="10"/>
        <v>11</v>
      </c>
      <c r="CA33" s="75"/>
      <c r="CB33" s="17">
        <v>1</v>
      </c>
      <c r="CC33" s="20"/>
      <c r="CD33" s="20"/>
      <c r="CE33" s="20"/>
      <c r="CF33" s="17"/>
      <c r="CG33" s="17">
        <v>1</v>
      </c>
      <c r="CH33" s="17"/>
      <c r="CI33" s="17">
        <v>1</v>
      </c>
      <c r="CJ33" s="20" t="s">
        <v>6</v>
      </c>
      <c r="CK33" s="20" t="s">
        <v>6</v>
      </c>
      <c r="CL33" s="20" t="s">
        <v>6</v>
      </c>
      <c r="CM33" s="17">
        <v>1</v>
      </c>
      <c r="CN33" s="17"/>
      <c r="CO33" s="17">
        <v>1</v>
      </c>
      <c r="CP33" s="17"/>
      <c r="CQ33" s="20"/>
      <c r="CR33" s="20"/>
      <c r="CS33" s="17">
        <v>1</v>
      </c>
      <c r="CT33" s="17"/>
      <c r="CU33" s="17">
        <v>1</v>
      </c>
      <c r="CV33" s="17"/>
      <c r="CW33" s="17">
        <v>1</v>
      </c>
      <c r="CX33" s="20"/>
      <c r="CY33" s="20"/>
      <c r="CZ33" s="17"/>
      <c r="DA33" s="17">
        <v>1</v>
      </c>
      <c r="DB33" s="17"/>
      <c r="DC33" s="17">
        <v>1</v>
      </c>
      <c r="DD33" s="17"/>
      <c r="DE33" s="24"/>
      <c r="DF33" s="92">
        <f t="shared" si="11"/>
        <v>10</v>
      </c>
      <c r="DG33" s="198">
        <f>+DF33+BZ33+AT33</f>
        <v>41</v>
      </c>
    </row>
    <row r="34" spans="1:111" s="79" customFormat="1" ht="24" customHeight="1">
      <c r="A34" s="187" t="s">
        <v>292</v>
      </c>
      <c r="B34" s="76" t="s">
        <v>293</v>
      </c>
      <c r="C34" s="191"/>
      <c r="D34" s="53" t="s">
        <v>133</v>
      </c>
      <c r="E34" s="53" t="s">
        <v>36</v>
      </c>
      <c r="F34" s="53">
        <v>3</v>
      </c>
      <c r="G34" s="74">
        <v>18</v>
      </c>
      <c r="H34" s="74">
        <f t="shared" si="6"/>
        <v>54</v>
      </c>
      <c r="I34" s="71">
        <f>33000*75%</f>
        <v>24750</v>
      </c>
      <c r="J34" s="72">
        <v>0.7</v>
      </c>
      <c r="K34" s="77">
        <f t="shared" si="0"/>
        <v>7425</v>
      </c>
      <c r="L34" s="78">
        <f t="shared" si="1"/>
        <v>445500</v>
      </c>
      <c r="M34" s="71">
        <f t="shared" si="7"/>
        <v>400950</v>
      </c>
      <c r="N34" s="71">
        <f t="shared" si="2"/>
        <v>441045</v>
      </c>
      <c r="P34" s="17"/>
      <c r="Q34" s="20"/>
      <c r="R34" s="20"/>
      <c r="S34" s="20"/>
      <c r="T34" s="17">
        <v>2</v>
      </c>
      <c r="U34" s="17"/>
      <c r="V34" s="17">
        <v>2</v>
      </c>
      <c r="W34" s="17"/>
      <c r="X34" s="20"/>
      <c r="Y34" s="20" t="s">
        <v>6</v>
      </c>
      <c r="Z34" s="20" t="s">
        <v>6</v>
      </c>
      <c r="AA34" s="17"/>
      <c r="AB34" s="17">
        <v>2</v>
      </c>
      <c r="AC34" s="17"/>
      <c r="AD34" s="17">
        <v>2</v>
      </c>
      <c r="AE34" s="20"/>
      <c r="AF34" s="20"/>
      <c r="AG34" s="17"/>
      <c r="AH34" s="17">
        <v>2</v>
      </c>
      <c r="AI34" s="17"/>
      <c r="AJ34" s="17">
        <v>2</v>
      </c>
      <c r="AK34" s="17"/>
      <c r="AL34" s="20"/>
      <c r="AM34" s="20"/>
      <c r="AN34" s="17">
        <v>2</v>
      </c>
      <c r="AO34" s="17"/>
      <c r="AP34" s="17">
        <v>2</v>
      </c>
      <c r="AQ34" s="17"/>
      <c r="AR34" s="17">
        <v>2</v>
      </c>
      <c r="AS34" s="24"/>
      <c r="AT34" s="92">
        <f t="shared" si="9"/>
        <v>18</v>
      </c>
      <c r="AU34" s="75"/>
      <c r="AV34" s="17"/>
      <c r="AW34" s="20"/>
      <c r="AX34" s="20"/>
      <c r="AY34" s="20"/>
      <c r="AZ34" s="17">
        <v>2</v>
      </c>
      <c r="BA34" s="17"/>
      <c r="BB34" s="17">
        <v>2</v>
      </c>
      <c r="BC34" s="17"/>
      <c r="BD34" s="20" t="s">
        <v>6</v>
      </c>
      <c r="BE34" s="20" t="s">
        <v>6</v>
      </c>
      <c r="BF34" s="20" t="s">
        <v>6</v>
      </c>
      <c r="BG34" s="17"/>
      <c r="BH34" s="17">
        <v>2</v>
      </c>
      <c r="BI34" s="17"/>
      <c r="BJ34" s="17">
        <v>2</v>
      </c>
      <c r="BK34" s="20"/>
      <c r="BL34" s="20"/>
      <c r="BM34" s="17"/>
      <c r="BN34" s="17">
        <v>2</v>
      </c>
      <c r="BO34" s="17"/>
      <c r="BP34" s="17">
        <v>2</v>
      </c>
      <c r="BQ34" s="17"/>
      <c r="BR34" s="20"/>
      <c r="BS34" s="20"/>
      <c r="BT34" s="17">
        <v>2</v>
      </c>
      <c r="BU34" s="17"/>
      <c r="BV34" s="17">
        <v>2</v>
      </c>
      <c r="BW34" s="17"/>
      <c r="BX34" s="17">
        <v>2</v>
      </c>
      <c r="BY34" s="24"/>
      <c r="BZ34" s="92">
        <f t="shared" si="10"/>
        <v>18</v>
      </c>
      <c r="CA34" s="75"/>
      <c r="CB34" s="17"/>
      <c r="CC34" s="20"/>
      <c r="CD34" s="20"/>
      <c r="CE34" s="20"/>
      <c r="CF34" s="17">
        <v>2</v>
      </c>
      <c r="CG34" s="17"/>
      <c r="CH34" s="17">
        <v>2</v>
      </c>
      <c r="CI34" s="17"/>
      <c r="CJ34" s="20" t="s">
        <v>6</v>
      </c>
      <c r="CK34" s="20" t="s">
        <v>6</v>
      </c>
      <c r="CL34" s="20" t="s">
        <v>6</v>
      </c>
      <c r="CM34" s="17"/>
      <c r="CN34" s="17">
        <v>2</v>
      </c>
      <c r="CO34" s="17"/>
      <c r="CP34" s="17">
        <v>2</v>
      </c>
      <c r="CQ34" s="20"/>
      <c r="CR34" s="20"/>
      <c r="CS34" s="17"/>
      <c r="CT34" s="17">
        <v>2</v>
      </c>
      <c r="CU34" s="17"/>
      <c r="CV34" s="17">
        <v>2</v>
      </c>
      <c r="CW34" s="17"/>
      <c r="CX34" s="20"/>
      <c r="CY34" s="20"/>
      <c r="CZ34" s="17">
        <v>2</v>
      </c>
      <c r="DA34" s="17"/>
      <c r="DB34" s="17">
        <v>2</v>
      </c>
      <c r="DC34" s="17"/>
      <c r="DD34" s="17">
        <v>2</v>
      </c>
      <c r="DE34" s="24"/>
      <c r="DF34" s="92">
        <f t="shared" si="11"/>
        <v>18</v>
      </c>
      <c r="DG34" s="198">
        <f t="shared" ref="DG34" si="20">+DF34+BZ34+AT34</f>
        <v>54</v>
      </c>
    </row>
    <row r="35" spans="1:111" s="79" customFormat="1" ht="24" customHeight="1">
      <c r="A35" s="187" t="s">
        <v>294</v>
      </c>
      <c r="B35" s="76" t="s">
        <v>295</v>
      </c>
      <c r="C35" s="191"/>
      <c r="D35" s="53" t="s">
        <v>133</v>
      </c>
      <c r="E35" s="53" t="s">
        <v>36</v>
      </c>
      <c r="F35" s="53">
        <v>3</v>
      </c>
      <c r="G35" s="74">
        <v>20</v>
      </c>
      <c r="H35" s="74">
        <f t="shared" si="6"/>
        <v>60</v>
      </c>
      <c r="I35" s="71">
        <f>36850*75%/0.9</f>
        <v>30708.333333333332</v>
      </c>
      <c r="J35" s="72">
        <v>0.7</v>
      </c>
      <c r="K35" s="77">
        <f t="shared" si="0"/>
        <v>9212.5</v>
      </c>
      <c r="L35" s="78">
        <f t="shared" si="1"/>
        <v>614166.66666666663</v>
      </c>
      <c r="M35" s="71">
        <f t="shared" si="7"/>
        <v>552750</v>
      </c>
      <c r="N35" s="71">
        <f t="shared" si="2"/>
        <v>608025</v>
      </c>
      <c r="P35" s="17">
        <v>2</v>
      </c>
      <c r="Q35" s="20"/>
      <c r="R35" s="20"/>
      <c r="S35" s="20"/>
      <c r="T35" s="17"/>
      <c r="U35" s="17">
        <v>2</v>
      </c>
      <c r="V35" s="17"/>
      <c r="W35" s="17">
        <v>2</v>
      </c>
      <c r="X35" s="20" t="s">
        <v>6</v>
      </c>
      <c r="Y35" s="20" t="s">
        <v>6</v>
      </c>
      <c r="Z35" s="20" t="s">
        <v>6</v>
      </c>
      <c r="AA35" s="17">
        <v>2</v>
      </c>
      <c r="AB35" s="17"/>
      <c r="AC35" s="17">
        <v>2</v>
      </c>
      <c r="AD35" s="17"/>
      <c r="AE35" s="20"/>
      <c r="AF35" s="20"/>
      <c r="AG35" s="17">
        <v>2</v>
      </c>
      <c r="AH35" s="17"/>
      <c r="AI35" s="17">
        <v>2</v>
      </c>
      <c r="AJ35" s="17"/>
      <c r="AK35" s="17">
        <v>2</v>
      </c>
      <c r="AL35" s="20"/>
      <c r="AM35" s="20"/>
      <c r="AN35" s="17"/>
      <c r="AO35" s="17">
        <v>2</v>
      </c>
      <c r="AP35" s="17"/>
      <c r="AQ35" s="17">
        <v>2</v>
      </c>
      <c r="AR35" s="17"/>
      <c r="AS35" s="24"/>
      <c r="AT35" s="92">
        <f t="shared" si="9"/>
        <v>20</v>
      </c>
      <c r="AU35" s="75"/>
      <c r="AV35" s="17">
        <v>2</v>
      </c>
      <c r="AW35" s="20"/>
      <c r="AX35" s="20"/>
      <c r="AY35" s="20"/>
      <c r="AZ35" s="17"/>
      <c r="BA35" s="17">
        <v>2</v>
      </c>
      <c r="BB35" s="17"/>
      <c r="BC35" s="17">
        <v>2</v>
      </c>
      <c r="BD35" s="20" t="s">
        <v>6</v>
      </c>
      <c r="BE35" s="20" t="s">
        <v>6</v>
      </c>
      <c r="BF35" s="20" t="s">
        <v>6</v>
      </c>
      <c r="BG35" s="17">
        <v>2</v>
      </c>
      <c r="BH35" s="17"/>
      <c r="BI35" s="17">
        <v>2</v>
      </c>
      <c r="BJ35" s="17"/>
      <c r="BK35" s="20"/>
      <c r="BL35" s="20"/>
      <c r="BM35" s="17">
        <v>2</v>
      </c>
      <c r="BN35" s="17"/>
      <c r="BO35" s="17">
        <v>2</v>
      </c>
      <c r="BP35" s="17"/>
      <c r="BQ35" s="17">
        <v>2</v>
      </c>
      <c r="BR35" s="20"/>
      <c r="BS35" s="20"/>
      <c r="BT35" s="17"/>
      <c r="BU35" s="17">
        <v>2</v>
      </c>
      <c r="BV35" s="17"/>
      <c r="BW35" s="17">
        <v>2</v>
      </c>
      <c r="BX35" s="17"/>
      <c r="BY35" s="24"/>
      <c r="BZ35" s="92">
        <f t="shared" si="10"/>
        <v>20</v>
      </c>
      <c r="CA35" s="75"/>
      <c r="CB35" s="17">
        <v>2</v>
      </c>
      <c r="CC35" s="20"/>
      <c r="CD35" s="20"/>
      <c r="CE35" s="20"/>
      <c r="CF35" s="17"/>
      <c r="CG35" s="17">
        <v>2</v>
      </c>
      <c r="CH35" s="17"/>
      <c r="CI35" s="17">
        <v>2</v>
      </c>
      <c r="CJ35" s="20" t="s">
        <v>6</v>
      </c>
      <c r="CK35" s="20" t="s">
        <v>6</v>
      </c>
      <c r="CL35" s="20" t="s">
        <v>6</v>
      </c>
      <c r="CM35" s="17">
        <v>2</v>
      </c>
      <c r="CN35" s="17"/>
      <c r="CO35" s="17">
        <v>2</v>
      </c>
      <c r="CP35" s="17"/>
      <c r="CQ35" s="20"/>
      <c r="CR35" s="20"/>
      <c r="CS35" s="17">
        <v>2</v>
      </c>
      <c r="CT35" s="17"/>
      <c r="CU35" s="17">
        <v>2</v>
      </c>
      <c r="CV35" s="17"/>
      <c r="CW35" s="17">
        <v>2</v>
      </c>
      <c r="CX35" s="20"/>
      <c r="CY35" s="20"/>
      <c r="CZ35" s="17"/>
      <c r="DA35" s="17">
        <v>2</v>
      </c>
      <c r="DB35" s="17"/>
      <c r="DC35" s="17">
        <v>2</v>
      </c>
      <c r="DD35" s="17"/>
      <c r="DE35" s="24"/>
      <c r="DF35" s="92">
        <f t="shared" si="11"/>
        <v>20</v>
      </c>
      <c r="DG35" s="198">
        <f>+DF35+BZ35+AT35</f>
        <v>60</v>
      </c>
    </row>
    <row r="36" spans="1:111" s="79" customFormat="1" ht="24" customHeight="1">
      <c r="A36" s="187" t="s">
        <v>296</v>
      </c>
      <c r="B36" s="76" t="s">
        <v>297</v>
      </c>
      <c r="C36" s="190" t="s">
        <v>298</v>
      </c>
      <c r="D36" s="53" t="s">
        <v>133</v>
      </c>
      <c r="E36" s="53" t="s">
        <v>36</v>
      </c>
      <c r="F36" s="53">
        <v>3</v>
      </c>
      <c r="G36" s="74">
        <v>18</v>
      </c>
      <c r="H36" s="74">
        <f t="shared" si="6"/>
        <v>54</v>
      </c>
      <c r="I36" s="71">
        <f>62315*75%/0.9</f>
        <v>51929.166666666664</v>
      </c>
      <c r="J36" s="72">
        <v>0.7</v>
      </c>
      <c r="K36" s="77">
        <f t="shared" si="0"/>
        <v>15578.75</v>
      </c>
      <c r="L36" s="78">
        <f t="shared" si="1"/>
        <v>934725</v>
      </c>
      <c r="M36" s="71">
        <f t="shared" si="7"/>
        <v>841252.5</v>
      </c>
      <c r="N36" s="71">
        <f t="shared" si="2"/>
        <v>925377.75</v>
      </c>
      <c r="P36" s="17"/>
      <c r="Q36" s="20"/>
      <c r="R36" s="20"/>
      <c r="S36" s="20"/>
      <c r="T36" s="17">
        <v>2</v>
      </c>
      <c r="U36" s="17"/>
      <c r="V36" s="17">
        <v>2</v>
      </c>
      <c r="W36" s="17"/>
      <c r="X36" s="20"/>
      <c r="Y36" s="20" t="s">
        <v>6</v>
      </c>
      <c r="Z36" s="20" t="s">
        <v>6</v>
      </c>
      <c r="AA36" s="17"/>
      <c r="AB36" s="17">
        <v>2</v>
      </c>
      <c r="AC36" s="17"/>
      <c r="AD36" s="17">
        <v>2</v>
      </c>
      <c r="AE36" s="20"/>
      <c r="AF36" s="20"/>
      <c r="AG36" s="17"/>
      <c r="AH36" s="17">
        <v>2</v>
      </c>
      <c r="AI36" s="17"/>
      <c r="AJ36" s="17">
        <v>2</v>
      </c>
      <c r="AK36" s="17"/>
      <c r="AL36" s="20"/>
      <c r="AM36" s="20"/>
      <c r="AN36" s="17">
        <v>2</v>
      </c>
      <c r="AO36" s="17"/>
      <c r="AP36" s="17">
        <v>2</v>
      </c>
      <c r="AQ36" s="17"/>
      <c r="AR36" s="17">
        <v>2</v>
      </c>
      <c r="AS36" s="24"/>
      <c r="AT36" s="92">
        <f t="shared" si="9"/>
        <v>18</v>
      </c>
      <c r="AU36" s="75"/>
      <c r="AV36" s="17"/>
      <c r="AW36" s="20"/>
      <c r="AX36" s="20"/>
      <c r="AY36" s="20"/>
      <c r="AZ36" s="17">
        <v>2</v>
      </c>
      <c r="BA36" s="17"/>
      <c r="BB36" s="17">
        <v>2</v>
      </c>
      <c r="BC36" s="17"/>
      <c r="BD36" s="20" t="s">
        <v>6</v>
      </c>
      <c r="BE36" s="20" t="s">
        <v>6</v>
      </c>
      <c r="BF36" s="20" t="s">
        <v>6</v>
      </c>
      <c r="BG36" s="17"/>
      <c r="BH36" s="17">
        <v>2</v>
      </c>
      <c r="BI36" s="17"/>
      <c r="BJ36" s="17">
        <v>2</v>
      </c>
      <c r="BK36" s="20"/>
      <c r="BL36" s="20"/>
      <c r="BM36" s="17"/>
      <c r="BN36" s="17">
        <v>2</v>
      </c>
      <c r="BO36" s="17"/>
      <c r="BP36" s="17">
        <v>2</v>
      </c>
      <c r="BQ36" s="17"/>
      <c r="BR36" s="20"/>
      <c r="BS36" s="20"/>
      <c r="BT36" s="17">
        <v>2</v>
      </c>
      <c r="BU36" s="17"/>
      <c r="BV36" s="17">
        <v>2</v>
      </c>
      <c r="BW36" s="17"/>
      <c r="BX36" s="17">
        <v>2</v>
      </c>
      <c r="BY36" s="24"/>
      <c r="BZ36" s="92">
        <f t="shared" si="10"/>
        <v>18</v>
      </c>
      <c r="CA36" s="75"/>
      <c r="CB36" s="17"/>
      <c r="CC36" s="20"/>
      <c r="CD36" s="20"/>
      <c r="CE36" s="20"/>
      <c r="CF36" s="17">
        <v>2</v>
      </c>
      <c r="CG36" s="17"/>
      <c r="CH36" s="17">
        <v>2</v>
      </c>
      <c r="CI36" s="17"/>
      <c r="CJ36" s="20" t="s">
        <v>6</v>
      </c>
      <c r="CK36" s="20" t="s">
        <v>6</v>
      </c>
      <c r="CL36" s="20" t="s">
        <v>6</v>
      </c>
      <c r="CM36" s="17"/>
      <c r="CN36" s="17">
        <v>2</v>
      </c>
      <c r="CO36" s="17"/>
      <c r="CP36" s="17">
        <v>2</v>
      </c>
      <c r="CQ36" s="20"/>
      <c r="CR36" s="20"/>
      <c r="CS36" s="17"/>
      <c r="CT36" s="17">
        <v>2</v>
      </c>
      <c r="CU36" s="17"/>
      <c r="CV36" s="17">
        <v>2</v>
      </c>
      <c r="CW36" s="17"/>
      <c r="CX36" s="20"/>
      <c r="CY36" s="20"/>
      <c r="CZ36" s="17">
        <v>2</v>
      </c>
      <c r="DA36" s="17"/>
      <c r="DB36" s="17">
        <v>2</v>
      </c>
      <c r="DC36" s="17"/>
      <c r="DD36" s="17">
        <v>2</v>
      </c>
      <c r="DE36" s="24"/>
      <c r="DF36" s="92">
        <f t="shared" si="11"/>
        <v>18</v>
      </c>
      <c r="DG36" s="198">
        <f t="shared" ref="DG36" si="21">+DF36+BZ36+AT36</f>
        <v>54</v>
      </c>
    </row>
    <row r="37" spans="1:111" s="79" customFormat="1" ht="24" customHeight="1">
      <c r="A37" s="187" t="s">
        <v>299</v>
      </c>
      <c r="B37" s="76" t="s">
        <v>300</v>
      </c>
      <c r="C37" s="192" t="s">
        <v>301</v>
      </c>
      <c r="D37" s="53" t="s">
        <v>133</v>
      </c>
      <c r="E37" s="53" t="s">
        <v>36</v>
      </c>
      <c r="F37" s="53">
        <v>3</v>
      </c>
      <c r="G37" s="74">
        <v>20</v>
      </c>
      <c r="H37" s="74">
        <f t="shared" si="6"/>
        <v>60</v>
      </c>
      <c r="I37" s="71">
        <f>61710*75%/0.9</f>
        <v>51425</v>
      </c>
      <c r="J37" s="72">
        <v>0.7</v>
      </c>
      <c r="K37" s="77">
        <f t="shared" si="0"/>
        <v>15427.5</v>
      </c>
      <c r="L37" s="78">
        <f t="shared" si="1"/>
        <v>1028500</v>
      </c>
      <c r="M37" s="71">
        <f t="shared" si="7"/>
        <v>925650</v>
      </c>
      <c r="N37" s="71">
        <f t="shared" si="2"/>
        <v>1018215</v>
      </c>
      <c r="P37" s="17">
        <v>2</v>
      </c>
      <c r="Q37" s="20"/>
      <c r="R37" s="20"/>
      <c r="S37" s="20"/>
      <c r="T37" s="17"/>
      <c r="U37" s="17">
        <v>2</v>
      </c>
      <c r="V37" s="17"/>
      <c r="W37" s="17">
        <v>2</v>
      </c>
      <c r="X37" s="20" t="s">
        <v>6</v>
      </c>
      <c r="Y37" s="20" t="s">
        <v>6</v>
      </c>
      <c r="Z37" s="20" t="s">
        <v>6</v>
      </c>
      <c r="AA37" s="17">
        <v>2</v>
      </c>
      <c r="AB37" s="17"/>
      <c r="AC37" s="17">
        <v>2</v>
      </c>
      <c r="AD37" s="17"/>
      <c r="AE37" s="20"/>
      <c r="AF37" s="20"/>
      <c r="AG37" s="17">
        <v>2</v>
      </c>
      <c r="AH37" s="17"/>
      <c r="AI37" s="17">
        <v>2</v>
      </c>
      <c r="AJ37" s="17"/>
      <c r="AK37" s="17">
        <v>2</v>
      </c>
      <c r="AL37" s="20"/>
      <c r="AM37" s="20"/>
      <c r="AN37" s="17"/>
      <c r="AO37" s="17">
        <v>2</v>
      </c>
      <c r="AP37" s="17"/>
      <c r="AQ37" s="17">
        <v>2</v>
      </c>
      <c r="AR37" s="17"/>
      <c r="AS37" s="24"/>
      <c r="AT37" s="92">
        <f t="shared" si="9"/>
        <v>20</v>
      </c>
      <c r="AU37" s="75"/>
      <c r="AV37" s="17">
        <v>2</v>
      </c>
      <c r="AW37" s="20"/>
      <c r="AX37" s="20"/>
      <c r="AY37" s="20"/>
      <c r="AZ37" s="17"/>
      <c r="BA37" s="17">
        <v>2</v>
      </c>
      <c r="BB37" s="17"/>
      <c r="BC37" s="17">
        <v>2</v>
      </c>
      <c r="BD37" s="20" t="s">
        <v>6</v>
      </c>
      <c r="BE37" s="20" t="s">
        <v>6</v>
      </c>
      <c r="BF37" s="20" t="s">
        <v>6</v>
      </c>
      <c r="BG37" s="17">
        <v>2</v>
      </c>
      <c r="BH37" s="17"/>
      <c r="BI37" s="17">
        <v>2</v>
      </c>
      <c r="BJ37" s="17"/>
      <c r="BK37" s="20"/>
      <c r="BL37" s="20"/>
      <c r="BM37" s="17">
        <v>2</v>
      </c>
      <c r="BN37" s="17"/>
      <c r="BO37" s="17">
        <v>2</v>
      </c>
      <c r="BP37" s="17"/>
      <c r="BQ37" s="17">
        <v>2</v>
      </c>
      <c r="BR37" s="20"/>
      <c r="BS37" s="20"/>
      <c r="BT37" s="17"/>
      <c r="BU37" s="17">
        <v>2</v>
      </c>
      <c r="BV37" s="17"/>
      <c r="BW37" s="17">
        <v>2</v>
      </c>
      <c r="BX37" s="17"/>
      <c r="BY37" s="24"/>
      <c r="BZ37" s="92">
        <f t="shared" si="10"/>
        <v>20</v>
      </c>
      <c r="CA37" s="75"/>
      <c r="CB37" s="17">
        <v>2</v>
      </c>
      <c r="CC37" s="20"/>
      <c r="CD37" s="20"/>
      <c r="CE37" s="20"/>
      <c r="CF37" s="17"/>
      <c r="CG37" s="17">
        <v>2</v>
      </c>
      <c r="CH37" s="17"/>
      <c r="CI37" s="17">
        <v>2</v>
      </c>
      <c r="CJ37" s="20" t="s">
        <v>6</v>
      </c>
      <c r="CK37" s="20" t="s">
        <v>6</v>
      </c>
      <c r="CL37" s="20" t="s">
        <v>6</v>
      </c>
      <c r="CM37" s="17">
        <v>2</v>
      </c>
      <c r="CN37" s="17"/>
      <c r="CO37" s="17">
        <v>2</v>
      </c>
      <c r="CP37" s="17"/>
      <c r="CQ37" s="20"/>
      <c r="CR37" s="20"/>
      <c r="CS37" s="17">
        <v>2</v>
      </c>
      <c r="CT37" s="17"/>
      <c r="CU37" s="17">
        <v>2</v>
      </c>
      <c r="CV37" s="17"/>
      <c r="CW37" s="17">
        <v>2</v>
      </c>
      <c r="CX37" s="20"/>
      <c r="CY37" s="20"/>
      <c r="CZ37" s="17"/>
      <c r="DA37" s="17">
        <v>2</v>
      </c>
      <c r="DB37" s="17"/>
      <c r="DC37" s="17">
        <v>2</v>
      </c>
      <c r="DD37" s="17"/>
      <c r="DE37" s="24"/>
      <c r="DF37" s="92">
        <f t="shared" si="11"/>
        <v>20</v>
      </c>
      <c r="DG37" s="198">
        <f>+DF37+BZ37+AT37</f>
        <v>60</v>
      </c>
    </row>
    <row r="38" spans="1:111" s="79" customFormat="1" ht="24" customHeight="1">
      <c r="A38" s="187" t="s">
        <v>302</v>
      </c>
      <c r="B38" s="76" t="s">
        <v>303</v>
      </c>
      <c r="C38" s="192"/>
      <c r="D38" s="53" t="s">
        <v>133</v>
      </c>
      <c r="E38" s="53" t="s">
        <v>36</v>
      </c>
      <c r="F38" s="53">
        <v>3</v>
      </c>
      <c r="G38" s="74">
        <v>18</v>
      </c>
      <c r="H38" s="74">
        <f t="shared" si="6"/>
        <v>54</v>
      </c>
      <c r="I38" s="71">
        <f>56265*75%/0.9</f>
        <v>46887.5</v>
      </c>
      <c r="J38" s="72">
        <v>0.7</v>
      </c>
      <c r="K38" s="77">
        <f t="shared" si="0"/>
        <v>14066.25</v>
      </c>
      <c r="L38" s="78">
        <f t="shared" si="1"/>
        <v>843975</v>
      </c>
      <c r="M38" s="71">
        <f t="shared" si="7"/>
        <v>759577.5</v>
      </c>
      <c r="N38" s="71">
        <f t="shared" si="2"/>
        <v>835535.25</v>
      </c>
      <c r="P38" s="17"/>
      <c r="Q38" s="20"/>
      <c r="R38" s="20"/>
      <c r="S38" s="20"/>
      <c r="T38" s="17">
        <v>2</v>
      </c>
      <c r="U38" s="17"/>
      <c r="V38" s="17">
        <v>2</v>
      </c>
      <c r="W38" s="17"/>
      <c r="X38" s="20"/>
      <c r="Y38" s="20" t="s">
        <v>6</v>
      </c>
      <c r="Z38" s="20" t="s">
        <v>6</v>
      </c>
      <c r="AA38" s="17"/>
      <c r="AB38" s="17">
        <v>2</v>
      </c>
      <c r="AC38" s="17"/>
      <c r="AD38" s="17">
        <v>2</v>
      </c>
      <c r="AE38" s="20"/>
      <c r="AF38" s="20"/>
      <c r="AG38" s="17"/>
      <c r="AH38" s="17">
        <v>2</v>
      </c>
      <c r="AI38" s="17"/>
      <c r="AJ38" s="17">
        <v>2</v>
      </c>
      <c r="AK38" s="17"/>
      <c r="AL38" s="20"/>
      <c r="AM38" s="20"/>
      <c r="AN38" s="17">
        <v>2</v>
      </c>
      <c r="AO38" s="17"/>
      <c r="AP38" s="17">
        <v>2</v>
      </c>
      <c r="AQ38" s="17"/>
      <c r="AR38" s="17">
        <v>2</v>
      </c>
      <c r="AS38" s="24"/>
      <c r="AT38" s="92">
        <f t="shared" si="9"/>
        <v>18</v>
      </c>
      <c r="AU38" s="75"/>
      <c r="AV38" s="17"/>
      <c r="AW38" s="20"/>
      <c r="AX38" s="20"/>
      <c r="AY38" s="20"/>
      <c r="AZ38" s="17">
        <v>2</v>
      </c>
      <c r="BA38" s="17"/>
      <c r="BB38" s="17">
        <v>2</v>
      </c>
      <c r="BC38" s="17"/>
      <c r="BD38" s="20" t="s">
        <v>6</v>
      </c>
      <c r="BE38" s="20" t="s">
        <v>6</v>
      </c>
      <c r="BF38" s="20" t="s">
        <v>6</v>
      </c>
      <c r="BG38" s="17"/>
      <c r="BH38" s="17">
        <v>2</v>
      </c>
      <c r="BI38" s="17"/>
      <c r="BJ38" s="17">
        <v>2</v>
      </c>
      <c r="BK38" s="20"/>
      <c r="BL38" s="20"/>
      <c r="BM38" s="17"/>
      <c r="BN38" s="17">
        <v>2</v>
      </c>
      <c r="BO38" s="17"/>
      <c r="BP38" s="17">
        <v>2</v>
      </c>
      <c r="BQ38" s="17"/>
      <c r="BR38" s="20"/>
      <c r="BS38" s="20"/>
      <c r="BT38" s="17">
        <v>2</v>
      </c>
      <c r="BU38" s="17"/>
      <c r="BV38" s="17">
        <v>2</v>
      </c>
      <c r="BW38" s="17"/>
      <c r="BX38" s="17">
        <v>2</v>
      </c>
      <c r="BY38" s="24"/>
      <c r="BZ38" s="92">
        <f t="shared" si="10"/>
        <v>18</v>
      </c>
      <c r="CA38" s="75"/>
      <c r="CB38" s="17"/>
      <c r="CC38" s="20"/>
      <c r="CD38" s="20"/>
      <c r="CE38" s="20"/>
      <c r="CF38" s="17">
        <v>2</v>
      </c>
      <c r="CG38" s="17"/>
      <c r="CH38" s="17">
        <v>2</v>
      </c>
      <c r="CI38" s="17"/>
      <c r="CJ38" s="20" t="s">
        <v>6</v>
      </c>
      <c r="CK38" s="20" t="s">
        <v>6</v>
      </c>
      <c r="CL38" s="20" t="s">
        <v>6</v>
      </c>
      <c r="CM38" s="17"/>
      <c r="CN38" s="17">
        <v>2</v>
      </c>
      <c r="CO38" s="17"/>
      <c r="CP38" s="17">
        <v>2</v>
      </c>
      <c r="CQ38" s="20"/>
      <c r="CR38" s="20"/>
      <c r="CS38" s="17"/>
      <c r="CT38" s="17">
        <v>2</v>
      </c>
      <c r="CU38" s="17"/>
      <c r="CV38" s="17">
        <v>2</v>
      </c>
      <c r="CW38" s="17"/>
      <c r="CX38" s="20"/>
      <c r="CY38" s="20"/>
      <c r="CZ38" s="17">
        <v>2</v>
      </c>
      <c r="DA38" s="17"/>
      <c r="DB38" s="17">
        <v>2</v>
      </c>
      <c r="DC38" s="17"/>
      <c r="DD38" s="17">
        <v>2</v>
      </c>
      <c r="DE38" s="24"/>
      <c r="DF38" s="92">
        <f t="shared" si="11"/>
        <v>18</v>
      </c>
      <c r="DG38" s="198">
        <f t="shared" ref="DG38" si="22">+DF38+BZ38+AT38</f>
        <v>54</v>
      </c>
    </row>
    <row r="39" spans="1:111" s="79" customFormat="1" ht="24" customHeight="1">
      <c r="A39" s="187" t="s">
        <v>30</v>
      </c>
      <c r="B39" s="54" t="s">
        <v>179</v>
      </c>
      <c r="C39" s="55" t="s">
        <v>180</v>
      </c>
      <c r="D39" s="53" t="s">
        <v>133</v>
      </c>
      <c r="E39" s="53" t="s">
        <v>36</v>
      </c>
      <c r="F39" s="53">
        <v>3</v>
      </c>
      <c r="G39" s="74">
        <v>20</v>
      </c>
      <c r="H39" s="74">
        <f t="shared" si="6"/>
        <v>60</v>
      </c>
      <c r="I39" s="71">
        <v>27410.400000000001</v>
      </c>
      <c r="J39" s="72">
        <v>0.7</v>
      </c>
      <c r="K39" s="77">
        <f t="shared" si="0"/>
        <v>8223.1200000000026</v>
      </c>
      <c r="L39" s="78">
        <f t="shared" si="1"/>
        <v>548208</v>
      </c>
      <c r="M39" s="71">
        <f t="shared" si="7"/>
        <v>493387.20000000019</v>
      </c>
      <c r="N39" s="71">
        <f t="shared" si="2"/>
        <v>542725.92000000016</v>
      </c>
      <c r="P39" s="17">
        <v>2</v>
      </c>
      <c r="Q39" s="20"/>
      <c r="R39" s="20"/>
      <c r="S39" s="20"/>
      <c r="T39" s="17"/>
      <c r="U39" s="17">
        <v>2</v>
      </c>
      <c r="V39" s="17"/>
      <c r="W39" s="17">
        <v>2</v>
      </c>
      <c r="X39" s="20" t="s">
        <v>6</v>
      </c>
      <c r="Y39" s="20" t="s">
        <v>6</v>
      </c>
      <c r="Z39" s="20" t="s">
        <v>6</v>
      </c>
      <c r="AA39" s="17">
        <v>2</v>
      </c>
      <c r="AB39" s="17"/>
      <c r="AC39" s="17">
        <v>2</v>
      </c>
      <c r="AD39" s="17"/>
      <c r="AE39" s="20"/>
      <c r="AF39" s="20"/>
      <c r="AG39" s="17">
        <v>2</v>
      </c>
      <c r="AH39" s="17"/>
      <c r="AI39" s="17">
        <v>2</v>
      </c>
      <c r="AJ39" s="17"/>
      <c r="AK39" s="17">
        <v>2</v>
      </c>
      <c r="AL39" s="20"/>
      <c r="AM39" s="20"/>
      <c r="AN39" s="17"/>
      <c r="AO39" s="17">
        <v>2</v>
      </c>
      <c r="AP39" s="17"/>
      <c r="AQ39" s="17">
        <v>2</v>
      </c>
      <c r="AR39" s="17"/>
      <c r="AS39" s="24"/>
      <c r="AT39" s="92">
        <f t="shared" si="9"/>
        <v>20</v>
      </c>
      <c r="AU39" s="75"/>
      <c r="AV39" s="17">
        <v>2</v>
      </c>
      <c r="AW39" s="20"/>
      <c r="AX39" s="20"/>
      <c r="AY39" s="20"/>
      <c r="AZ39" s="17"/>
      <c r="BA39" s="17">
        <v>2</v>
      </c>
      <c r="BB39" s="17"/>
      <c r="BC39" s="17">
        <v>2</v>
      </c>
      <c r="BD39" s="20" t="s">
        <v>6</v>
      </c>
      <c r="BE39" s="20" t="s">
        <v>6</v>
      </c>
      <c r="BF39" s="20" t="s">
        <v>6</v>
      </c>
      <c r="BG39" s="17">
        <v>2</v>
      </c>
      <c r="BH39" s="17"/>
      <c r="BI39" s="17">
        <v>2</v>
      </c>
      <c r="BJ39" s="17"/>
      <c r="BK39" s="20"/>
      <c r="BL39" s="20"/>
      <c r="BM39" s="17">
        <v>2</v>
      </c>
      <c r="BN39" s="17"/>
      <c r="BO39" s="17">
        <v>2</v>
      </c>
      <c r="BP39" s="17"/>
      <c r="BQ39" s="17">
        <v>2</v>
      </c>
      <c r="BR39" s="20"/>
      <c r="BS39" s="20"/>
      <c r="BT39" s="17"/>
      <c r="BU39" s="17">
        <v>2</v>
      </c>
      <c r="BV39" s="17"/>
      <c r="BW39" s="17">
        <v>2</v>
      </c>
      <c r="BX39" s="17"/>
      <c r="BY39" s="24"/>
      <c r="BZ39" s="92">
        <f t="shared" si="10"/>
        <v>20</v>
      </c>
      <c r="CA39" s="75"/>
      <c r="CB39" s="17">
        <v>2</v>
      </c>
      <c r="CC39" s="20"/>
      <c r="CD39" s="20"/>
      <c r="CE39" s="20"/>
      <c r="CF39" s="17"/>
      <c r="CG39" s="17">
        <v>2</v>
      </c>
      <c r="CH39" s="17"/>
      <c r="CI39" s="17">
        <v>2</v>
      </c>
      <c r="CJ39" s="20" t="s">
        <v>6</v>
      </c>
      <c r="CK39" s="20" t="s">
        <v>6</v>
      </c>
      <c r="CL39" s="20" t="s">
        <v>6</v>
      </c>
      <c r="CM39" s="17">
        <v>2</v>
      </c>
      <c r="CN39" s="17"/>
      <c r="CO39" s="17">
        <v>2</v>
      </c>
      <c r="CP39" s="17"/>
      <c r="CQ39" s="20"/>
      <c r="CR39" s="20"/>
      <c r="CS39" s="17">
        <v>2</v>
      </c>
      <c r="CT39" s="17"/>
      <c r="CU39" s="17">
        <v>2</v>
      </c>
      <c r="CV39" s="17"/>
      <c r="CW39" s="17">
        <v>2</v>
      </c>
      <c r="CX39" s="20"/>
      <c r="CY39" s="20"/>
      <c r="CZ39" s="17"/>
      <c r="DA39" s="17">
        <v>2</v>
      </c>
      <c r="DB39" s="17"/>
      <c r="DC39" s="17">
        <v>2</v>
      </c>
      <c r="DD39" s="17"/>
      <c r="DE39" s="24"/>
      <c r="DF39" s="92">
        <f t="shared" si="11"/>
        <v>20</v>
      </c>
      <c r="DG39" s="198">
        <f>+DF39+BZ39+AT39</f>
        <v>60</v>
      </c>
    </row>
    <row r="40" spans="1:111" s="79" customFormat="1" ht="24" customHeight="1">
      <c r="A40" s="187" t="s">
        <v>31</v>
      </c>
      <c r="B40" s="54" t="s">
        <v>181</v>
      </c>
      <c r="C40" s="105" t="s">
        <v>31</v>
      </c>
      <c r="D40" s="53" t="s">
        <v>133</v>
      </c>
      <c r="E40" s="53" t="s">
        <v>36</v>
      </c>
      <c r="F40" s="53">
        <v>3</v>
      </c>
      <c r="G40" s="74">
        <v>18</v>
      </c>
      <c r="H40" s="74">
        <f t="shared" si="6"/>
        <v>54</v>
      </c>
      <c r="I40" s="71">
        <v>64245.15</v>
      </c>
      <c r="J40" s="72">
        <v>0.7</v>
      </c>
      <c r="K40" s="77">
        <f t="shared" si="0"/>
        <v>19273.545000000006</v>
      </c>
      <c r="L40" s="78">
        <f t="shared" si="1"/>
        <v>1156412.7</v>
      </c>
      <c r="M40" s="71">
        <f t="shared" si="7"/>
        <v>1040771.4300000003</v>
      </c>
      <c r="N40" s="71">
        <f t="shared" si="2"/>
        <v>1144848.5730000003</v>
      </c>
      <c r="P40" s="17"/>
      <c r="Q40" s="20"/>
      <c r="R40" s="20"/>
      <c r="S40" s="20"/>
      <c r="T40" s="17">
        <v>2</v>
      </c>
      <c r="U40" s="17"/>
      <c r="V40" s="17">
        <v>2</v>
      </c>
      <c r="W40" s="17"/>
      <c r="X40" s="20"/>
      <c r="Y40" s="20" t="s">
        <v>6</v>
      </c>
      <c r="Z40" s="20" t="s">
        <v>6</v>
      </c>
      <c r="AA40" s="17"/>
      <c r="AB40" s="17">
        <v>2</v>
      </c>
      <c r="AC40" s="17"/>
      <c r="AD40" s="17">
        <v>2</v>
      </c>
      <c r="AE40" s="20"/>
      <c r="AF40" s="20"/>
      <c r="AG40" s="17"/>
      <c r="AH40" s="17">
        <v>2</v>
      </c>
      <c r="AI40" s="17"/>
      <c r="AJ40" s="17">
        <v>2</v>
      </c>
      <c r="AK40" s="17"/>
      <c r="AL40" s="20"/>
      <c r="AM40" s="20"/>
      <c r="AN40" s="17">
        <v>2</v>
      </c>
      <c r="AO40" s="17"/>
      <c r="AP40" s="17">
        <v>2</v>
      </c>
      <c r="AQ40" s="17"/>
      <c r="AR40" s="17">
        <v>2</v>
      </c>
      <c r="AS40" s="24"/>
      <c r="AT40" s="92">
        <f t="shared" si="9"/>
        <v>18</v>
      </c>
      <c r="AU40" s="75"/>
      <c r="AV40" s="17"/>
      <c r="AW40" s="20"/>
      <c r="AX40" s="20"/>
      <c r="AY40" s="20"/>
      <c r="AZ40" s="17">
        <v>2</v>
      </c>
      <c r="BA40" s="17"/>
      <c r="BB40" s="17">
        <v>2</v>
      </c>
      <c r="BC40" s="17"/>
      <c r="BD40" s="20" t="s">
        <v>6</v>
      </c>
      <c r="BE40" s="20" t="s">
        <v>6</v>
      </c>
      <c r="BF40" s="20" t="s">
        <v>6</v>
      </c>
      <c r="BG40" s="17"/>
      <c r="BH40" s="17">
        <v>2</v>
      </c>
      <c r="BI40" s="17"/>
      <c r="BJ40" s="17">
        <v>2</v>
      </c>
      <c r="BK40" s="20"/>
      <c r="BL40" s="20"/>
      <c r="BM40" s="17"/>
      <c r="BN40" s="17">
        <v>2</v>
      </c>
      <c r="BO40" s="17"/>
      <c r="BP40" s="17">
        <v>2</v>
      </c>
      <c r="BQ40" s="17"/>
      <c r="BR40" s="20"/>
      <c r="BS40" s="20"/>
      <c r="BT40" s="17">
        <v>2</v>
      </c>
      <c r="BU40" s="17"/>
      <c r="BV40" s="17">
        <v>2</v>
      </c>
      <c r="BW40" s="17"/>
      <c r="BX40" s="17">
        <v>2</v>
      </c>
      <c r="BY40" s="24"/>
      <c r="BZ40" s="92">
        <f t="shared" si="10"/>
        <v>18</v>
      </c>
      <c r="CA40" s="75"/>
      <c r="CB40" s="17"/>
      <c r="CC40" s="20"/>
      <c r="CD40" s="20"/>
      <c r="CE40" s="20"/>
      <c r="CF40" s="17">
        <v>2</v>
      </c>
      <c r="CG40" s="17"/>
      <c r="CH40" s="17">
        <v>2</v>
      </c>
      <c r="CI40" s="17"/>
      <c r="CJ40" s="20" t="s">
        <v>6</v>
      </c>
      <c r="CK40" s="20" t="s">
        <v>6</v>
      </c>
      <c r="CL40" s="20" t="s">
        <v>6</v>
      </c>
      <c r="CM40" s="17"/>
      <c r="CN40" s="17">
        <v>2</v>
      </c>
      <c r="CO40" s="17"/>
      <c r="CP40" s="17">
        <v>2</v>
      </c>
      <c r="CQ40" s="20"/>
      <c r="CR40" s="20"/>
      <c r="CS40" s="17"/>
      <c r="CT40" s="17">
        <v>2</v>
      </c>
      <c r="CU40" s="17"/>
      <c r="CV40" s="17">
        <v>2</v>
      </c>
      <c r="CW40" s="17"/>
      <c r="CX40" s="20"/>
      <c r="CY40" s="20"/>
      <c r="CZ40" s="17">
        <v>2</v>
      </c>
      <c r="DA40" s="17"/>
      <c r="DB40" s="17">
        <v>2</v>
      </c>
      <c r="DC40" s="17"/>
      <c r="DD40" s="17">
        <v>2</v>
      </c>
      <c r="DE40" s="24"/>
      <c r="DF40" s="92">
        <f t="shared" si="11"/>
        <v>18</v>
      </c>
      <c r="DG40" s="198">
        <f t="shared" ref="DG40:DG41" si="23">+DF40+BZ40+AT40</f>
        <v>54</v>
      </c>
    </row>
    <row r="41" spans="1:111" s="67" customFormat="1" ht="18.75">
      <c r="A41" s="183"/>
      <c r="D41" s="65"/>
      <c r="H41" s="193">
        <f>SUM(H11:H40)</f>
        <v>1685</v>
      </c>
      <c r="I41" s="68"/>
      <c r="K41" s="1"/>
      <c r="M41" s="86" t="s">
        <v>22</v>
      </c>
      <c r="N41" s="85">
        <f>SUM(N11:N40)</f>
        <v>23393296.608000003</v>
      </c>
      <c r="P41" s="17"/>
      <c r="Q41" s="20"/>
      <c r="R41" s="20"/>
      <c r="S41" s="20"/>
      <c r="T41" s="17"/>
      <c r="U41" s="17"/>
      <c r="V41" s="17"/>
      <c r="W41" s="17"/>
      <c r="X41" s="20"/>
      <c r="Y41" s="20"/>
      <c r="Z41" s="20"/>
      <c r="AA41" s="17"/>
      <c r="AB41" s="17"/>
      <c r="AC41" s="17"/>
      <c r="AD41" s="17"/>
      <c r="AE41" s="20"/>
      <c r="AF41" s="20"/>
      <c r="AG41" s="17"/>
      <c r="AH41" s="17"/>
      <c r="AI41" s="17"/>
      <c r="AJ41" s="17"/>
      <c r="AK41" s="17"/>
      <c r="AL41" s="20"/>
      <c r="AM41" s="20"/>
      <c r="AN41" s="17"/>
      <c r="AO41" s="17"/>
      <c r="AP41" s="17"/>
      <c r="AQ41" s="17"/>
      <c r="AR41" s="17"/>
      <c r="AS41" s="24"/>
      <c r="AT41" s="92">
        <f>SUM(AT11:AT40)</f>
        <v>568</v>
      </c>
      <c r="AU41" s="75"/>
      <c r="AV41" s="17"/>
      <c r="AW41" s="20"/>
      <c r="AX41" s="20"/>
      <c r="AY41" s="20"/>
      <c r="AZ41" s="17"/>
      <c r="BA41" s="17"/>
      <c r="BB41" s="17"/>
      <c r="BC41" s="17"/>
      <c r="BD41" s="20"/>
      <c r="BE41" s="20"/>
      <c r="BF41" s="20"/>
      <c r="BG41" s="17"/>
      <c r="BH41" s="17"/>
      <c r="BI41" s="17"/>
      <c r="BJ41" s="17"/>
      <c r="BK41" s="20"/>
      <c r="BL41" s="20"/>
      <c r="BM41" s="17"/>
      <c r="BN41" s="17"/>
      <c r="BO41" s="17"/>
      <c r="BP41" s="17"/>
      <c r="BQ41" s="17"/>
      <c r="BR41" s="20"/>
      <c r="BS41" s="20"/>
      <c r="BT41" s="17"/>
      <c r="BU41" s="17"/>
      <c r="BV41" s="17"/>
      <c r="BW41" s="17"/>
      <c r="BX41" s="17"/>
      <c r="BY41" s="24"/>
      <c r="BZ41" s="92">
        <f>SUM(BZ11:BZ40)</f>
        <v>559</v>
      </c>
      <c r="CA41" s="75"/>
      <c r="CB41" s="17"/>
      <c r="CC41" s="20"/>
      <c r="CD41" s="20"/>
      <c r="CE41" s="20"/>
      <c r="CF41" s="17"/>
      <c r="CG41" s="17"/>
      <c r="CH41" s="17"/>
      <c r="CI41" s="17"/>
      <c r="CJ41" s="20"/>
      <c r="CK41" s="20"/>
      <c r="CL41" s="20"/>
      <c r="CM41" s="17"/>
      <c r="CN41" s="17"/>
      <c r="CO41" s="17"/>
      <c r="CP41" s="17"/>
      <c r="CQ41" s="20"/>
      <c r="CR41" s="20"/>
      <c r="CS41" s="17"/>
      <c r="CT41" s="17"/>
      <c r="CU41" s="17"/>
      <c r="CV41" s="17"/>
      <c r="CW41" s="17"/>
      <c r="CX41" s="20"/>
      <c r="CY41" s="20"/>
      <c r="CZ41" s="17"/>
      <c r="DA41" s="17"/>
      <c r="DB41" s="17"/>
      <c r="DC41" s="17"/>
      <c r="DD41" s="17"/>
      <c r="DE41" s="24"/>
      <c r="DF41" s="92">
        <f>SUM(DF11:DF40)</f>
        <v>558</v>
      </c>
      <c r="DG41" s="198">
        <f t="shared" si="23"/>
        <v>1685</v>
      </c>
    </row>
    <row r="42" spans="1:111" s="67" customFormat="1" ht="18.75">
      <c r="A42" s="183"/>
      <c r="D42" s="65"/>
      <c r="I42" s="68"/>
      <c r="K42" s="1"/>
      <c r="M42" s="86" t="s">
        <v>20</v>
      </c>
      <c r="N42" s="85">
        <f>N41*19%</f>
        <v>4444726.3555200007</v>
      </c>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66"/>
      <c r="AX42" s="80"/>
      <c r="AY42" s="80"/>
      <c r="DG42" s="198" t="s">
        <v>6</v>
      </c>
    </row>
    <row r="43" spans="1:111" s="67" customFormat="1" ht="18.75">
      <c r="A43" s="183"/>
      <c r="D43" s="65"/>
      <c r="I43" s="68"/>
      <c r="K43" s="1"/>
      <c r="M43" s="86" t="s">
        <v>21</v>
      </c>
      <c r="N43" s="85">
        <f>SUM(N41:N42)</f>
        <v>27838022.963520005</v>
      </c>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DG43" s="197"/>
    </row>
    <row r="44" spans="1:111" s="67" customFormat="1" ht="34.5" customHeight="1">
      <c r="A44" s="183"/>
      <c r="D44" s="65"/>
      <c r="I44" s="68"/>
      <c r="K44" s="1"/>
      <c r="N44" s="8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DG44" s="197"/>
    </row>
    <row r="45" spans="1:111" s="67" customFormat="1" ht="34.5" customHeight="1">
      <c r="A45" s="183"/>
      <c r="D45" s="65"/>
      <c r="I45" s="68"/>
      <c r="K45" s="1"/>
      <c r="L45" s="82"/>
      <c r="M45" s="82"/>
      <c r="N45" s="82"/>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69"/>
      <c r="DG45" s="197"/>
    </row>
    <row r="46" spans="1:111" s="67" customFormat="1" ht="34.5" customHeight="1">
      <c r="A46" s="194" t="s">
        <v>6</v>
      </c>
      <c r="D46" s="65"/>
      <c r="I46" s="68"/>
      <c r="J46" s="82"/>
      <c r="K46" s="8"/>
      <c r="O46" s="82"/>
      <c r="P46" s="82"/>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69"/>
      <c r="AX46" s="67" t="s">
        <v>6</v>
      </c>
      <c r="DG46" s="197"/>
    </row>
    <row r="47" spans="1:111" s="67" customFormat="1" ht="34.5" customHeight="1">
      <c r="A47" s="183"/>
      <c r="D47" s="65"/>
      <c r="H47" s="67" t="s">
        <v>6</v>
      </c>
      <c r="I47" s="68"/>
      <c r="K47" s="1"/>
      <c r="N47" s="82"/>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69"/>
      <c r="AX47" s="80" t="s">
        <v>6</v>
      </c>
      <c r="DG47" s="197"/>
    </row>
    <row r="48" spans="1:111" s="67" customFormat="1" ht="34.5" customHeight="1">
      <c r="A48" s="183"/>
      <c r="D48" s="65"/>
      <c r="H48" s="69" t="s">
        <v>6</v>
      </c>
      <c r="I48" s="68"/>
      <c r="K48" s="1"/>
      <c r="N48" s="82"/>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69"/>
      <c r="AX48" s="80" t="s">
        <v>6</v>
      </c>
      <c r="DG48" s="197"/>
    </row>
    <row r="49" spans="1:111" s="67" customFormat="1" ht="34.5" customHeight="1">
      <c r="A49" s="183"/>
      <c r="D49" s="65"/>
      <c r="H49" s="67" t="s">
        <v>6</v>
      </c>
      <c r="I49" s="68"/>
      <c r="K49" s="1"/>
      <c r="N49" s="82"/>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69"/>
      <c r="DG49" s="197"/>
    </row>
    <row r="50" spans="1:111" s="67" customFormat="1" ht="34.5" customHeight="1">
      <c r="A50" s="183"/>
      <c r="D50" s="65"/>
      <c r="I50" s="68"/>
      <c r="K50" s="1"/>
      <c r="N50" s="80"/>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69"/>
      <c r="DG50" s="197"/>
    </row>
    <row r="51" spans="1:111" s="67" customFormat="1" ht="34.5" customHeight="1">
      <c r="A51" s="183"/>
      <c r="D51" s="65"/>
      <c r="I51" s="68"/>
      <c r="K51" s="1"/>
      <c r="N51" s="80"/>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69"/>
      <c r="DG51" s="197"/>
    </row>
    <row r="52" spans="1:111" s="67" customFormat="1" ht="34.5" customHeight="1">
      <c r="A52" s="183"/>
      <c r="D52" s="65"/>
      <c r="I52" s="68"/>
      <c r="K52" s="1"/>
      <c r="N52" s="80" t="s">
        <v>6</v>
      </c>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69"/>
      <c r="DG52" s="197"/>
    </row>
    <row r="53" spans="1:111" s="67" customFormat="1" ht="34.5" customHeight="1">
      <c r="A53" s="183"/>
      <c r="D53" s="65"/>
      <c r="I53" s="68"/>
      <c r="K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69"/>
      <c r="DG53" s="197"/>
    </row>
    <row r="54" spans="1:111" s="67" customFormat="1" ht="34.5" customHeight="1">
      <c r="A54" s="183"/>
      <c r="D54" s="65"/>
      <c r="I54" s="68"/>
      <c r="K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69"/>
      <c r="DG54" s="197"/>
    </row>
    <row r="55" spans="1:111" s="67" customFormat="1" ht="34.5" customHeight="1">
      <c r="A55" s="183"/>
      <c r="D55" s="65"/>
      <c r="I55" s="68"/>
      <c r="K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69"/>
      <c r="DG55" s="197"/>
    </row>
    <row r="56" spans="1:111" s="67" customFormat="1" ht="34.5" customHeight="1">
      <c r="A56" s="183"/>
      <c r="D56" s="65"/>
      <c r="I56" s="68"/>
      <c r="K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69"/>
      <c r="DG56" s="197"/>
    </row>
    <row r="57" spans="1:111" s="67" customFormat="1" ht="34.5" customHeight="1">
      <c r="A57" s="183"/>
      <c r="D57" s="65"/>
      <c r="I57" s="68"/>
      <c r="K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69"/>
      <c r="DG57" s="197"/>
    </row>
    <row r="58" spans="1:111" s="67" customFormat="1" ht="34.5" customHeight="1">
      <c r="A58" s="183"/>
      <c r="D58" s="65"/>
      <c r="I58" s="68"/>
      <c r="K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69"/>
      <c r="DG58" s="197"/>
    </row>
    <row r="59" spans="1:111" s="67" customFormat="1" ht="34.5" customHeight="1">
      <c r="A59" s="183"/>
      <c r="D59" s="65"/>
      <c r="I59" s="68"/>
      <c r="K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69"/>
      <c r="DG59" s="197"/>
    </row>
    <row r="60" spans="1:111" s="67" customFormat="1" ht="34.5" customHeight="1">
      <c r="A60" s="183"/>
      <c r="D60" s="65"/>
      <c r="I60" s="68"/>
      <c r="K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69"/>
      <c r="DG60" s="197"/>
    </row>
    <row r="61" spans="1:111" s="67" customFormat="1" ht="34.5" customHeight="1">
      <c r="A61" s="183"/>
      <c r="D61" s="65"/>
      <c r="I61" s="68"/>
      <c r="K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69"/>
      <c r="DG61" s="197"/>
    </row>
    <row r="62" spans="1:111" s="67" customFormat="1" ht="34.5" customHeight="1">
      <c r="A62" s="183"/>
      <c r="D62" s="65"/>
      <c r="I62" s="68"/>
      <c r="K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69"/>
      <c r="DG62" s="197"/>
    </row>
    <row r="63" spans="1:111" s="67" customFormat="1" ht="34.5" customHeight="1">
      <c r="A63" s="183"/>
      <c r="D63" s="65"/>
      <c r="I63" s="68"/>
      <c r="K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69"/>
      <c r="DG63" s="197"/>
    </row>
    <row r="64" spans="1:111" s="67" customFormat="1" ht="34.5" customHeight="1">
      <c r="A64" s="183"/>
      <c r="D64" s="65"/>
      <c r="I64" s="68"/>
      <c r="K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69"/>
      <c r="DG64" s="197"/>
    </row>
    <row r="65" spans="1:111" s="67" customFormat="1" ht="34.5" customHeight="1">
      <c r="A65" s="183"/>
      <c r="D65" s="65"/>
      <c r="I65" s="68"/>
      <c r="K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69"/>
      <c r="DG65" s="197"/>
    </row>
    <row r="66" spans="1:111" s="67" customFormat="1" ht="34.5" customHeight="1">
      <c r="A66" s="183"/>
      <c r="D66" s="65"/>
      <c r="I66" s="68"/>
      <c r="K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69"/>
      <c r="DG66" s="197"/>
    </row>
    <row r="67" spans="1:111" s="67" customFormat="1" ht="34.5" customHeight="1">
      <c r="A67" s="183"/>
      <c r="D67" s="65"/>
      <c r="I67" s="68"/>
      <c r="K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69"/>
      <c r="DG67" s="197"/>
    </row>
    <row r="68" spans="1:111" s="67" customFormat="1" ht="34.5" customHeight="1">
      <c r="A68" s="183"/>
      <c r="D68" s="65"/>
      <c r="I68" s="68"/>
      <c r="K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69"/>
      <c r="DG68" s="197"/>
    </row>
    <row r="69" spans="1:111" s="67" customFormat="1" ht="34.5" customHeight="1">
      <c r="A69" s="183"/>
      <c r="D69" s="65"/>
      <c r="I69" s="68"/>
      <c r="K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69"/>
      <c r="DG69" s="197"/>
    </row>
    <row r="70" spans="1:111" s="67" customFormat="1" ht="34.5" customHeight="1">
      <c r="A70" s="183"/>
      <c r="D70" s="65"/>
      <c r="I70" s="68"/>
      <c r="K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69"/>
      <c r="DG70" s="197"/>
    </row>
    <row r="71" spans="1:111" s="67" customFormat="1" ht="34.5" customHeight="1">
      <c r="A71" s="183"/>
      <c r="D71" s="65"/>
      <c r="I71" s="68"/>
      <c r="K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69"/>
      <c r="DG71" s="197"/>
    </row>
    <row r="72" spans="1:111" s="67" customFormat="1" ht="34.5" customHeight="1">
      <c r="A72" s="183"/>
      <c r="D72" s="65"/>
      <c r="I72" s="68"/>
      <c r="K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69"/>
      <c r="DG72" s="197"/>
    </row>
    <row r="73" spans="1:111" s="67" customFormat="1" ht="34.5" customHeight="1">
      <c r="A73" s="183"/>
      <c r="D73" s="65"/>
      <c r="I73" s="68"/>
      <c r="K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69"/>
      <c r="DG73" s="197"/>
    </row>
    <row r="74" spans="1:111" s="67" customFormat="1" ht="34.5" customHeight="1">
      <c r="A74" s="183"/>
      <c r="D74" s="65"/>
      <c r="I74" s="68"/>
      <c r="K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69"/>
      <c r="DG74" s="197"/>
    </row>
    <row r="75" spans="1:111" s="67" customFormat="1" ht="34.5" customHeight="1">
      <c r="A75" s="183"/>
      <c r="D75" s="65"/>
      <c r="I75" s="68"/>
      <c r="K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69"/>
      <c r="DG75" s="197"/>
    </row>
    <row r="76" spans="1:111" s="67" customFormat="1" ht="34.5" customHeight="1">
      <c r="A76" s="183"/>
      <c r="D76" s="65"/>
      <c r="I76" s="68"/>
      <c r="K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69"/>
      <c r="DG76" s="197"/>
    </row>
    <row r="77" spans="1:111" s="67" customFormat="1" ht="34.5" customHeight="1">
      <c r="A77" s="183"/>
      <c r="D77" s="65"/>
      <c r="I77" s="68"/>
      <c r="K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69"/>
      <c r="DG77" s="197"/>
    </row>
    <row r="78" spans="1:111" s="67" customFormat="1" ht="34.5" customHeight="1">
      <c r="A78" s="183"/>
      <c r="D78" s="65"/>
      <c r="I78" s="68"/>
      <c r="K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69"/>
      <c r="DG78" s="197"/>
    </row>
    <row r="79" spans="1:111" s="67" customFormat="1" ht="34.5" customHeight="1">
      <c r="A79" s="183"/>
      <c r="D79" s="65"/>
      <c r="I79" s="68"/>
      <c r="K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69"/>
      <c r="DG79" s="197"/>
    </row>
    <row r="80" spans="1:111" s="67" customFormat="1" ht="34.5" customHeight="1">
      <c r="A80" s="183"/>
      <c r="D80" s="65"/>
      <c r="I80" s="68"/>
      <c r="K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69"/>
      <c r="DG80" s="197"/>
    </row>
    <row r="81" spans="1:111" s="67" customFormat="1" ht="34.5" customHeight="1">
      <c r="A81" s="183"/>
      <c r="D81" s="65"/>
      <c r="I81" s="68"/>
      <c r="K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69"/>
      <c r="DG81" s="197"/>
    </row>
    <row r="82" spans="1:111" s="67" customFormat="1" ht="34.5" customHeight="1">
      <c r="A82" s="183"/>
      <c r="D82" s="65"/>
      <c r="I82" s="68"/>
      <c r="K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69"/>
      <c r="DG82" s="197"/>
    </row>
    <row r="83" spans="1:111" s="67" customFormat="1" ht="34.5" customHeight="1">
      <c r="A83" s="183"/>
      <c r="D83" s="65"/>
      <c r="I83" s="68"/>
      <c r="K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69"/>
      <c r="DG83" s="197"/>
    </row>
    <row r="84" spans="1:111" s="67" customFormat="1" ht="34.5" customHeight="1">
      <c r="A84" s="183"/>
      <c r="D84" s="65"/>
      <c r="I84" s="68"/>
      <c r="K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69"/>
      <c r="DG84" s="197"/>
    </row>
    <row r="85" spans="1:111" s="67" customFormat="1" ht="34.5" customHeight="1">
      <c r="A85" s="183"/>
      <c r="D85" s="65"/>
      <c r="I85" s="68"/>
      <c r="K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69"/>
      <c r="DG85" s="197"/>
    </row>
    <row r="86" spans="1:111" s="67" customFormat="1" ht="34.5" customHeight="1">
      <c r="A86" s="183"/>
      <c r="D86" s="65"/>
      <c r="I86" s="68"/>
      <c r="K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69"/>
      <c r="DG86" s="197"/>
    </row>
    <row r="87" spans="1:111" s="67" customFormat="1" ht="34.5" customHeight="1">
      <c r="A87" s="183"/>
      <c r="D87" s="65"/>
      <c r="I87" s="68"/>
      <c r="K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69"/>
      <c r="DG87" s="197"/>
    </row>
    <row r="88" spans="1:111" s="67" customFormat="1" ht="34.5" customHeight="1">
      <c r="A88" s="183"/>
      <c r="D88" s="65"/>
      <c r="I88" s="68"/>
      <c r="K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69"/>
      <c r="DG88" s="197"/>
    </row>
    <row r="89" spans="1:111" s="67" customFormat="1" ht="34.5" customHeight="1">
      <c r="A89" s="183"/>
      <c r="D89" s="65"/>
      <c r="I89" s="68"/>
      <c r="K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69"/>
      <c r="DG89" s="197"/>
    </row>
    <row r="90" spans="1:111" s="67" customFormat="1" ht="34.5" customHeight="1">
      <c r="A90" s="183"/>
      <c r="D90" s="65"/>
      <c r="I90" s="68"/>
      <c r="K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69"/>
      <c r="DG90" s="197"/>
    </row>
    <row r="91" spans="1:111" s="67" customFormat="1" ht="34.5" customHeight="1">
      <c r="A91" s="183"/>
      <c r="D91" s="65"/>
      <c r="I91" s="68"/>
      <c r="K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69"/>
      <c r="DG91" s="197"/>
    </row>
    <row r="92" spans="1:111" s="67" customFormat="1" ht="34.5" customHeight="1">
      <c r="A92" s="183"/>
      <c r="D92" s="65"/>
      <c r="I92" s="68"/>
      <c r="K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69"/>
      <c r="DG92" s="197"/>
    </row>
    <row r="93" spans="1:111" s="67" customFormat="1" ht="34.5" customHeight="1">
      <c r="A93" s="183"/>
      <c r="D93" s="65"/>
      <c r="I93" s="68"/>
      <c r="K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69"/>
      <c r="DG93" s="197"/>
    </row>
    <row r="94" spans="1:111" s="67" customFormat="1" ht="34.5" customHeight="1">
      <c r="A94" s="183"/>
      <c r="D94" s="65"/>
      <c r="I94" s="68"/>
      <c r="K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69"/>
      <c r="DG94" s="197"/>
    </row>
    <row r="95" spans="1:111" s="67" customFormat="1" ht="34.5" customHeight="1">
      <c r="A95" s="183"/>
      <c r="D95" s="65"/>
      <c r="I95" s="68"/>
      <c r="K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69"/>
      <c r="DG95" s="197"/>
    </row>
    <row r="96" spans="1:111" s="67" customFormat="1" ht="34.5" customHeight="1">
      <c r="A96" s="183"/>
      <c r="D96" s="65"/>
      <c r="I96" s="68"/>
      <c r="K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69"/>
      <c r="DG96" s="197"/>
    </row>
    <row r="97" spans="1:111" s="67" customFormat="1" ht="34.5" customHeight="1">
      <c r="A97" s="183"/>
      <c r="D97" s="65"/>
      <c r="I97" s="68"/>
      <c r="K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69"/>
      <c r="DG97" s="197"/>
    </row>
    <row r="98" spans="1:111" s="67" customFormat="1" ht="34.5" customHeight="1">
      <c r="A98" s="183"/>
      <c r="D98" s="65"/>
      <c r="I98" s="68"/>
      <c r="K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69"/>
      <c r="DG98" s="197"/>
    </row>
    <row r="99" spans="1:111" s="67" customFormat="1" ht="34.5" customHeight="1">
      <c r="A99" s="183"/>
      <c r="D99" s="65"/>
      <c r="I99" s="68"/>
      <c r="K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69"/>
      <c r="DG99" s="197"/>
    </row>
    <row r="100" spans="1:111" s="67" customFormat="1" ht="34.5" customHeight="1">
      <c r="A100" s="183"/>
      <c r="D100" s="65"/>
      <c r="I100" s="68"/>
      <c r="K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69"/>
      <c r="DG100" s="197"/>
    </row>
    <row r="101" spans="1:111" s="67" customFormat="1" ht="34.5" customHeight="1">
      <c r="A101" s="183"/>
      <c r="D101" s="65"/>
      <c r="I101" s="68"/>
      <c r="K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69"/>
      <c r="DG101" s="197"/>
    </row>
    <row r="102" spans="1:111" s="67" customFormat="1" ht="34.5" customHeight="1">
      <c r="A102" s="183"/>
      <c r="D102" s="65"/>
      <c r="I102" s="68"/>
      <c r="K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69"/>
      <c r="DG102" s="197"/>
    </row>
    <row r="103" spans="1:111" s="67" customFormat="1" ht="34.5" customHeight="1">
      <c r="A103" s="183"/>
      <c r="D103" s="65"/>
      <c r="I103" s="68"/>
      <c r="K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69"/>
      <c r="DG103" s="197"/>
    </row>
    <row r="104" spans="1:111" s="67" customFormat="1" ht="34.5" customHeight="1">
      <c r="A104" s="183"/>
      <c r="D104" s="65"/>
      <c r="I104" s="68"/>
      <c r="K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69"/>
      <c r="DG104" s="197"/>
    </row>
    <row r="105" spans="1:111" s="67" customFormat="1" ht="34.5" customHeight="1">
      <c r="A105" s="183"/>
      <c r="D105" s="65"/>
      <c r="I105" s="68"/>
      <c r="K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69"/>
      <c r="DG105" s="197"/>
    </row>
    <row r="106" spans="1:111" s="67" customFormat="1" ht="34.5" customHeight="1">
      <c r="A106" s="183"/>
      <c r="D106" s="65"/>
      <c r="I106" s="68"/>
      <c r="K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69"/>
      <c r="DG106" s="197"/>
    </row>
    <row r="107" spans="1:111" s="67" customFormat="1" ht="34.5" customHeight="1">
      <c r="A107" s="183"/>
      <c r="D107" s="65"/>
      <c r="I107" s="68"/>
      <c r="K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69"/>
      <c r="DG107" s="197"/>
    </row>
    <row r="108" spans="1:111" s="67" customFormat="1" ht="34.5" customHeight="1">
      <c r="A108" s="183"/>
      <c r="D108" s="65"/>
      <c r="I108" s="68"/>
      <c r="K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69"/>
      <c r="DG108" s="197"/>
    </row>
    <row r="109" spans="1:111" s="67" customFormat="1" ht="34.5" customHeight="1">
      <c r="A109" s="183"/>
      <c r="D109" s="65"/>
      <c r="I109" s="68"/>
      <c r="K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69"/>
      <c r="DG109" s="197"/>
    </row>
    <row r="110" spans="1:111" s="67" customFormat="1" ht="34.5" customHeight="1">
      <c r="A110" s="183"/>
      <c r="D110" s="65"/>
      <c r="I110" s="68"/>
      <c r="K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69"/>
      <c r="DG110" s="197"/>
    </row>
    <row r="111" spans="1:111" s="67" customFormat="1" ht="34.5" customHeight="1">
      <c r="A111" s="183"/>
      <c r="D111" s="65"/>
      <c r="I111" s="68"/>
      <c r="K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69"/>
      <c r="DG111" s="197"/>
    </row>
    <row r="112" spans="1:111" s="67" customFormat="1" ht="34.5" customHeight="1">
      <c r="A112" s="183"/>
      <c r="D112" s="65"/>
      <c r="I112" s="68"/>
      <c r="K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69"/>
      <c r="DG112" s="197"/>
    </row>
    <row r="113" spans="1:111" s="67" customFormat="1" ht="34.5" customHeight="1">
      <c r="A113" s="183"/>
      <c r="D113" s="65"/>
      <c r="I113" s="68"/>
      <c r="K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69"/>
      <c r="DG113" s="197"/>
    </row>
    <row r="114" spans="1:111" s="67" customFormat="1" ht="34.5" customHeight="1">
      <c r="A114" s="183"/>
      <c r="D114" s="65"/>
      <c r="I114" s="68"/>
      <c r="K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69"/>
      <c r="DG114" s="197"/>
    </row>
    <row r="115" spans="1:111" s="67" customFormat="1" ht="34.5" customHeight="1">
      <c r="A115" s="183"/>
      <c r="D115" s="65"/>
      <c r="I115" s="68"/>
      <c r="K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69"/>
      <c r="DG115" s="197"/>
    </row>
    <row r="116" spans="1:111" s="67" customFormat="1" ht="34.5" customHeight="1">
      <c r="A116" s="183"/>
      <c r="D116" s="65"/>
      <c r="I116" s="68"/>
      <c r="K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69"/>
      <c r="DG116" s="197"/>
    </row>
    <row r="117" spans="1:111" s="67" customFormat="1" ht="34.5" customHeight="1">
      <c r="A117" s="183"/>
      <c r="D117" s="65"/>
      <c r="I117" s="68"/>
      <c r="K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69"/>
      <c r="DG117" s="197"/>
    </row>
    <row r="118" spans="1:111" s="67" customFormat="1" ht="34.5" customHeight="1">
      <c r="A118" s="183"/>
      <c r="D118" s="65"/>
      <c r="I118" s="68"/>
      <c r="K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69"/>
      <c r="DG118" s="197"/>
    </row>
    <row r="119" spans="1:111" s="67" customFormat="1" ht="34.5" customHeight="1">
      <c r="A119" s="183"/>
      <c r="D119" s="65"/>
      <c r="I119" s="68"/>
      <c r="K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69"/>
      <c r="DG119" s="197"/>
    </row>
    <row r="120" spans="1:111" s="67" customFormat="1" ht="34.5" customHeight="1">
      <c r="A120" s="183"/>
      <c r="D120" s="65"/>
      <c r="I120" s="68"/>
      <c r="K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69"/>
      <c r="DG120" s="197"/>
    </row>
    <row r="121" spans="1:111" s="67" customFormat="1" ht="34.5" customHeight="1">
      <c r="A121" s="183"/>
      <c r="D121" s="65"/>
      <c r="I121" s="68"/>
      <c r="K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69"/>
      <c r="DG121" s="197"/>
    </row>
    <row r="122" spans="1:111" s="67" customFormat="1" ht="34.5" customHeight="1">
      <c r="A122" s="183"/>
      <c r="D122" s="65"/>
      <c r="I122" s="68"/>
      <c r="K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69"/>
      <c r="DG122" s="197"/>
    </row>
    <row r="123" spans="1:111" s="67" customFormat="1" ht="34.5" customHeight="1">
      <c r="A123" s="183"/>
      <c r="D123" s="65"/>
      <c r="I123" s="68"/>
      <c r="K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69"/>
      <c r="DG123" s="197"/>
    </row>
    <row r="124" spans="1:111" s="67" customFormat="1" ht="34.5" customHeight="1">
      <c r="A124" s="183"/>
      <c r="D124" s="65"/>
      <c r="I124" s="68"/>
      <c r="K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69"/>
      <c r="DG124" s="197"/>
    </row>
    <row r="125" spans="1:111" s="67" customFormat="1" ht="34.5" customHeight="1">
      <c r="A125" s="183"/>
      <c r="D125" s="65"/>
      <c r="I125" s="68"/>
      <c r="K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69"/>
      <c r="DG125" s="197"/>
    </row>
    <row r="126" spans="1:111" s="67" customFormat="1" ht="34.5" customHeight="1">
      <c r="A126" s="183"/>
      <c r="D126" s="65"/>
      <c r="I126" s="68"/>
      <c r="K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69"/>
      <c r="DG126" s="197"/>
    </row>
    <row r="127" spans="1:111" s="67" customFormat="1" ht="34.5" customHeight="1">
      <c r="A127" s="183"/>
      <c r="D127" s="65"/>
      <c r="I127" s="68"/>
      <c r="K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69"/>
      <c r="DG127" s="197"/>
    </row>
    <row r="128" spans="1:111" s="67" customFormat="1" ht="34.5" customHeight="1">
      <c r="A128" s="183"/>
      <c r="D128" s="65"/>
      <c r="I128" s="68"/>
      <c r="K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69"/>
      <c r="DG128" s="197"/>
    </row>
    <row r="129" spans="1:111" s="67" customFormat="1" ht="34.5" customHeight="1">
      <c r="A129" s="183"/>
      <c r="D129" s="65"/>
      <c r="I129" s="68"/>
      <c r="K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69"/>
      <c r="DG129" s="197"/>
    </row>
    <row r="130" spans="1:111" s="67" customFormat="1" ht="34.5" customHeight="1">
      <c r="A130" s="183"/>
      <c r="D130" s="65"/>
      <c r="I130" s="68"/>
      <c r="K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69"/>
      <c r="DG130" s="197"/>
    </row>
    <row r="131" spans="1:111" s="67" customFormat="1" ht="34.5" customHeight="1">
      <c r="A131" s="183"/>
      <c r="D131" s="65"/>
      <c r="I131" s="68"/>
      <c r="K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69"/>
      <c r="DG131" s="197"/>
    </row>
    <row r="132" spans="1:111" s="67" customFormat="1" ht="34.5" customHeight="1">
      <c r="A132" s="183"/>
      <c r="D132" s="65"/>
      <c r="I132" s="68"/>
      <c r="K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69"/>
      <c r="DG132" s="197"/>
    </row>
    <row r="133" spans="1:111" s="67" customFormat="1" ht="34.5" customHeight="1">
      <c r="A133" s="183"/>
      <c r="D133" s="65"/>
      <c r="I133" s="68"/>
      <c r="K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69"/>
      <c r="DG133" s="197"/>
    </row>
    <row r="134" spans="1:111" s="67" customFormat="1" ht="34.5" customHeight="1">
      <c r="A134" s="183"/>
      <c r="D134" s="65"/>
      <c r="I134" s="68"/>
      <c r="K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69"/>
      <c r="DG134" s="197"/>
    </row>
    <row r="135" spans="1:111" s="67" customFormat="1" ht="34.5" customHeight="1">
      <c r="A135" s="183"/>
      <c r="D135" s="65"/>
      <c r="I135" s="68"/>
      <c r="K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69"/>
      <c r="DG135" s="197"/>
    </row>
    <row r="136" spans="1:111" s="67" customFormat="1" ht="34.5" customHeight="1">
      <c r="A136" s="183"/>
      <c r="D136" s="65"/>
      <c r="I136" s="68"/>
      <c r="K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69"/>
      <c r="DG136" s="197"/>
    </row>
    <row r="137" spans="1:111" s="67" customFormat="1" ht="34.5" customHeight="1">
      <c r="A137" s="183"/>
      <c r="D137" s="65"/>
      <c r="I137" s="68"/>
      <c r="K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69"/>
      <c r="DG137" s="197"/>
    </row>
    <row r="138" spans="1:111" s="67" customFormat="1" ht="34.5" customHeight="1">
      <c r="A138" s="183"/>
      <c r="D138" s="65"/>
      <c r="I138" s="68"/>
      <c r="K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69"/>
      <c r="DG138" s="197"/>
    </row>
    <row r="139" spans="1:111" s="67" customFormat="1" ht="34.5" customHeight="1">
      <c r="A139" s="183"/>
      <c r="D139" s="65"/>
      <c r="I139" s="68"/>
      <c r="K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69"/>
      <c r="DG139" s="197"/>
    </row>
    <row r="140" spans="1:111" s="67" customFormat="1" ht="34.5" customHeight="1">
      <c r="A140" s="183"/>
      <c r="D140" s="65"/>
      <c r="I140" s="68"/>
      <c r="K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69"/>
      <c r="DG140" s="197"/>
    </row>
    <row r="141" spans="1:111" s="67" customFormat="1" ht="34.5" customHeight="1">
      <c r="A141" s="183"/>
      <c r="D141" s="65"/>
      <c r="I141" s="68"/>
      <c r="K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69"/>
      <c r="DG141" s="197"/>
    </row>
    <row r="142" spans="1:111" s="67" customFormat="1" ht="34.5" customHeight="1">
      <c r="A142" s="183"/>
      <c r="D142" s="65"/>
      <c r="I142" s="68"/>
      <c r="K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69"/>
      <c r="DG142" s="197"/>
    </row>
    <row r="143" spans="1:111" s="67" customFormat="1" ht="34.5" customHeight="1">
      <c r="A143" s="183"/>
      <c r="D143" s="65"/>
      <c r="I143" s="68"/>
      <c r="K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69"/>
      <c r="DG143" s="197"/>
    </row>
    <row r="144" spans="1:111" s="67" customFormat="1" ht="34.5" customHeight="1">
      <c r="A144" s="183"/>
      <c r="D144" s="65"/>
      <c r="I144" s="68"/>
      <c r="K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69"/>
      <c r="DG144" s="197"/>
    </row>
    <row r="145" spans="1:111" s="67" customFormat="1" ht="34.5" customHeight="1">
      <c r="A145" s="183"/>
      <c r="D145" s="65"/>
      <c r="I145" s="68"/>
      <c r="K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69"/>
      <c r="DG145" s="197"/>
    </row>
    <row r="146" spans="1:111" s="67" customFormat="1" ht="34.5" customHeight="1">
      <c r="A146" s="183"/>
      <c r="D146" s="65"/>
      <c r="I146" s="68"/>
      <c r="K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69"/>
      <c r="DG146" s="197"/>
    </row>
    <row r="147" spans="1:111" s="67" customFormat="1" ht="34.5" customHeight="1">
      <c r="A147" s="183"/>
      <c r="D147" s="65"/>
      <c r="I147" s="68"/>
      <c r="K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69"/>
      <c r="DG147" s="197"/>
    </row>
    <row r="148" spans="1:111" s="67" customFormat="1" ht="34.5" customHeight="1">
      <c r="A148" s="183"/>
      <c r="D148" s="65"/>
      <c r="I148" s="68"/>
      <c r="K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69"/>
      <c r="DG148" s="197"/>
    </row>
    <row r="149" spans="1:111" s="67" customFormat="1" ht="34.5" customHeight="1">
      <c r="A149" s="183"/>
      <c r="D149" s="65"/>
      <c r="I149" s="68"/>
      <c r="K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69"/>
      <c r="DG149" s="197"/>
    </row>
    <row r="150" spans="1:111" s="67" customFormat="1" ht="34.5" customHeight="1">
      <c r="A150" s="183"/>
      <c r="D150" s="65"/>
      <c r="I150" s="68"/>
      <c r="K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69"/>
      <c r="DG150" s="197"/>
    </row>
    <row r="151" spans="1:111" s="67" customFormat="1" ht="34.5" customHeight="1">
      <c r="A151" s="183"/>
      <c r="D151" s="65"/>
      <c r="I151" s="68"/>
      <c r="K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69"/>
      <c r="DG151" s="197"/>
    </row>
    <row r="152" spans="1:111" s="67" customFormat="1" ht="34.5" customHeight="1">
      <c r="A152" s="183"/>
      <c r="D152" s="65"/>
      <c r="I152" s="68"/>
      <c r="K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69"/>
      <c r="DG152" s="197"/>
    </row>
    <row r="153" spans="1:111" s="67" customFormat="1" ht="34.5" customHeight="1">
      <c r="A153" s="183"/>
      <c r="D153" s="65"/>
      <c r="I153" s="68"/>
      <c r="K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69"/>
      <c r="DG153" s="197"/>
    </row>
    <row r="154" spans="1:111" s="67" customFormat="1" ht="34.5" customHeight="1">
      <c r="A154" s="183"/>
      <c r="D154" s="65"/>
      <c r="I154" s="68"/>
      <c r="K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69"/>
      <c r="DG154" s="197"/>
    </row>
    <row r="155" spans="1:111" s="67" customFormat="1" ht="34.5" customHeight="1">
      <c r="A155" s="183"/>
      <c r="D155" s="65"/>
      <c r="I155" s="68"/>
      <c r="K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69"/>
      <c r="DG155" s="197"/>
    </row>
    <row r="156" spans="1:111" s="67" customFormat="1" ht="34.5" customHeight="1">
      <c r="A156" s="183"/>
      <c r="D156" s="65"/>
      <c r="I156" s="68"/>
      <c r="K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69"/>
      <c r="DG156" s="197"/>
    </row>
    <row r="157" spans="1:111" s="67" customFormat="1" ht="34.5" customHeight="1">
      <c r="A157" s="183"/>
      <c r="D157" s="65"/>
      <c r="I157" s="68"/>
      <c r="K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69"/>
      <c r="DG157" s="197"/>
    </row>
    <row r="158" spans="1:111" s="67" customFormat="1" ht="34.5" customHeight="1">
      <c r="A158" s="183"/>
      <c r="D158" s="65"/>
      <c r="I158" s="68"/>
      <c r="K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69"/>
      <c r="DG158" s="197"/>
    </row>
    <row r="159" spans="1:111" s="67" customFormat="1" ht="34.5" customHeight="1">
      <c r="A159" s="183"/>
      <c r="D159" s="65"/>
      <c r="I159" s="68"/>
      <c r="K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69"/>
      <c r="DG159" s="197"/>
    </row>
    <row r="160" spans="1:111" s="67" customFormat="1" ht="34.5" customHeight="1">
      <c r="A160" s="183"/>
      <c r="D160" s="65"/>
      <c r="I160" s="68"/>
      <c r="K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69"/>
      <c r="DG160" s="197"/>
    </row>
    <row r="161" spans="1:111" s="67" customFormat="1" ht="34.5" customHeight="1">
      <c r="A161" s="183"/>
      <c r="D161" s="65"/>
      <c r="I161" s="68"/>
      <c r="K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69"/>
      <c r="DG161" s="197"/>
    </row>
    <row r="162" spans="1:111" s="67" customFormat="1" ht="34.5" customHeight="1">
      <c r="A162" s="183"/>
      <c r="D162" s="65"/>
      <c r="I162" s="68"/>
      <c r="K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69"/>
      <c r="DG162" s="197"/>
    </row>
    <row r="163" spans="1:111" s="67" customFormat="1" ht="34.5" customHeight="1">
      <c r="A163" s="183"/>
      <c r="D163" s="65"/>
      <c r="I163" s="68"/>
      <c r="K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69"/>
      <c r="DG163" s="197"/>
    </row>
    <row r="164" spans="1:111" s="67" customFormat="1" ht="34.5" customHeight="1">
      <c r="A164" s="183"/>
      <c r="D164" s="65"/>
      <c r="I164" s="68"/>
      <c r="K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69"/>
      <c r="DG164" s="197"/>
    </row>
    <row r="165" spans="1:111" s="67" customFormat="1" ht="34.5" customHeight="1">
      <c r="A165" s="183"/>
      <c r="D165" s="65"/>
      <c r="I165" s="68"/>
      <c r="K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69"/>
      <c r="DG165" s="197"/>
    </row>
    <row r="166" spans="1:111" s="67" customFormat="1" ht="34.5" customHeight="1">
      <c r="A166" s="183"/>
      <c r="D166" s="65"/>
      <c r="I166" s="68"/>
      <c r="K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69"/>
      <c r="DG166" s="197"/>
    </row>
    <row r="167" spans="1:111" s="67" customFormat="1" ht="34.5" customHeight="1">
      <c r="A167" s="183"/>
      <c r="D167" s="65"/>
      <c r="I167" s="68"/>
      <c r="K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69"/>
      <c r="DG167" s="197"/>
    </row>
    <row r="168" spans="1:111" s="67" customFormat="1" ht="34.5" customHeight="1">
      <c r="A168" s="183"/>
      <c r="D168" s="65"/>
      <c r="I168" s="68"/>
      <c r="K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69"/>
      <c r="DG168" s="197"/>
    </row>
    <row r="169" spans="1:111" s="67" customFormat="1" ht="34.5" customHeight="1">
      <c r="A169" s="183"/>
      <c r="D169" s="65"/>
      <c r="I169" s="68"/>
      <c r="K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69"/>
      <c r="DG169" s="197"/>
    </row>
    <row r="170" spans="1:111" s="67" customFormat="1" ht="34.5" customHeight="1">
      <c r="A170" s="183"/>
      <c r="D170" s="65"/>
      <c r="I170" s="68"/>
      <c r="K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69"/>
      <c r="DG170" s="197"/>
    </row>
    <row r="171" spans="1:111" s="67" customFormat="1" ht="34.5" customHeight="1">
      <c r="A171" s="183"/>
      <c r="D171" s="65"/>
      <c r="I171" s="68"/>
      <c r="K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69"/>
      <c r="DG171" s="197"/>
    </row>
    <row r="172" spans="1:111" s="67" customFormat="1" ht="34.5" customHeight="1">
      <c r="A172" s="183"/>
      <c r="D172" s="65"/>
      <c r="I172" s="68"/>
      <c r="K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69"/>
      <c r="DG172" s="197"/>
    </row>
    <row r="173" spans="1:111" s="67" customFormat="1" ht="34.5" customHeight="1">
      <c r="A173" s="183"/>
      <c r="D173" s="65"/>
      <c r="I173" s="68"/>
      <c r="K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69"/>
      <c r="DG173" s="197"/>
    </row>
    <row r="174" spans="1:111" s="67" customFormat="1" ht="34.5" customHeight="1">
      <c r="A174" s="183"/>
      <c r="D174" s="65"/>
      <c r="I174" s="68"/>
      <c r="K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69"/>
      <c r="DG174" s="197"/>
    </row>
    <row r="175" spans="1:111" s="67" customFormat="1" ht="34.5" customHeight="1">
      <c r="A175" s="183"/>
      <c r="D175" s="65"/>
      <c r="I175" s="68"/>
      <c r="K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69"/>
      <c r="DG175" s="197"/>
    </row>
    <row r="176" spans="1:111" s="67" customFormat="1" ht="34.5" customHeight="1">
      <c r="A176" s="183"/>
      <c r="D176" s="65"/>
      <c r="I176" s="68"/>
      <c r="K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69"/>
      <c r="DG176" s="197"/>
    </row>
    <row r="177" spans="1:111" s="67" customFormat="1" ht="34.5" customHeight="1">
      <c r="A177" s="183"/>
      <c r="D177" s="65"/>
      <c r="I177" s="68"/>
      <c r="K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69"/>
      <c r="DG177" s="197"/>
    </row>
    <row r="178" spans="1:111" s="67" customFormat="1" ht="34.5" customHeight="1">
      <c r="A178" s="183"/>
      <c r="D178" s="65"/>
      <c r="I178" s="68"/>
      <c r="K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69"/>
      <c r="DG178" s="197"/>
    </row>
    <row r="179" spans="1:111" s="67" customFormat="1" ht="34.5" customHeight="1">
      <c r="A179" s="183"/>
      <c r="D179" s="65"/>
      <c r="I179" s="68"/>
      <c r="K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69"/>
      <c r="DG179" s="197"/>
    </row>
    <row r="180" spans="1:111" s="67" customFormat="1" ht="34.5" customHeight="1">
      <c r="A180" s="183"/>
      <c r="D180" s="65"/>
      <c r="I180" s="68"/>
      <c r="K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69"/>
      <c r="DG180" s="197"/>
    </row>
    <row r="181" spans="1:111" s="67" customFormat="1" ht="34.5" customHeight="1">
      <c r="A181" s="183"/>
      <c r="D181" s="65"/>
      <c r="I181" s="68"/>
      <c r="K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69"/>
      <c r="DG181" s="197"/>
    </row>
    <row r="182" spans="1:111" s="67" customFormat="1" ht="34.5" customHeight="1">
      <c r="A182" s="183"/>
      <c r="D182" s="65"/>
      <c r="I182" s="68"/>
      <c r="K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69"/>
      <c r="DG182" s="197"/>
    </row>
    <row r="183" spans="1:111" s="67" customFormat="1" ht="34.5" customHeight="1">
      <c r="A183" s="183"/>
      <c r="D183" s="65"/>
      <c r="I183" s="68"/>
      <c r="K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69"/>
      <c r="DG183" s="197"/>
    </row>
    <row r="184" spans="1:111" s="67" customFormat="1" ht="34.5" customHeight="1">
      <c r="A184" s="183"/>
      <c r="D184" s="65"/>
      <c r="I184" s="68"/>
      <c r="K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69"/>
      <c r="DG184" s="197"/>
    </row>
    <row r="185" spans="1:111" s="67" customFormat="1" ht="34.5" customHeight="1">
      <c r="A185" s="183"/>
      <c r="D185" s="65"/>
      <c r="I185" s="68"/>
      <c r="K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69"/>
      <c r="DG185" s="197"/>
    </row>
    <row r="186" spans="1:111" s="67" customFormat="1" ht="34.5" customHeight="1">
      <c r="A186" s="183"/>
      <c r="D186" s="65"/>
      <c r="I186" s="68"/>
      <c r="K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69"/>
      <c r="DG186" s="197"/>
    </row>
    <row r="187" spans="1:111" s="67" customFormat="1" ht="34.5" customHeight="1">
      <c r="A187" s="183"/>
      <c r="D187" s="65"/>
      <c r="I187" s="68"/>
      <c r="K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69"/>
      <c r="DG187" s="197"/>
    </row>
    <row r="188" spans="1:111" s="67" customFormat="1" ht="34.5" customHeight="1">
      <c r="A188" s="183"/>
      <c r="D188" s="65"/>
      <c r="I188" s="68"/>
      <c r="K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69"/>
      <c r="DG188" s="197"/>
    </row>
    <row r="189" spans="1:111" s="67" customFormat="1" ht="34.5" customHeight="1">
      <c r="A189" s="183"/>
      <c r="D189" s="65"/>
      <c r="I189" s="68"/>
      <c r="K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69"/>
      <c r="DG189" s="197"/>
    </row>
    <row r="190" spans="1:111" s="67" customFormat="1" ht="34.5" customHeight="1">
      <c r="A190" s="183"/>
      <c r="D190" s="65"/>
      <c r="I190" s="68"/>
      <c r="K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69"/>
      <c r="DG190" s="197"/>
    </row>
    <row r="191" spans="1:111" s="67" customFormat="1" ht="34.5" customHeight="1">
      <c r="A191" s="183"/>
      <c r="D191" s="65"/>
      <c r="I191" s="68"/>
      <c r="K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69"/>
      <c r="DG191" s="197"/>
    </row>
    <row r="192" spans="1:111" s="67" customFormat="1" ht="34.5" customHeight="1">
      <c r="A192" s="183"/>
      <c r="D192" s="65"/>
      <c r="I192" s="68"/>
      <c r="K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69"/>
      <c r="DG192" s="197"/>
    </row>
    <row r="193" spans="1:111" s="67" customFormat="1" ht="34.5" customHeight="1">
      <c r="A193" s="183"/>
      <c r="D193" s="65"/>
      <c r="I193" s="68"/>
      <c r="K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69"/>
      <c r="DG193" s="197"/>
    </row>
    <row r="194" spans="1:111" s="67" customFormat="1" ht="34.5" customHeight="1">
      <c r="A194" s="183"/>
      <c r="D194" s="65"/>
      <c r="I194" s="68"/>
      <c r="K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69"/>
      <c r="DG194" s="197"/>
    </row>
    <row r="195" spans="1:111" s="67" customFormat="1" ht="34.5" customHeight="1">
      <c r="A195" s="183"/>
      <c r="D195" s="65"/>
      <c r="I195" s="68"/>
      <c r="K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69"/>
      <c r="DG195" s="197"/>
    </row>
    <row r="196" spans="1:111" s="67" customFormat="1" ht="34.5" customHeight="1">
      <c r="A196" s="183"/>
      <c r="D196" s="65"/>
      <c r="I196" s="68"/>
      <c r="K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69"/>
      <c r="DG196" s="197"/>
    </row>
    <row r="197" spans="1:111" s="67" customFormat="1" ht="34.5" customHeight="1">
      <c r="A197" s="183"/>
      <c r="D197" s="65"/>
      <c r="I197" s="68"/>
      <c r="K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69"/>
      <c r="DG197" s="197"/>
    </row>
    <row r="198" spans="1:111" s="67" customFormat="1" ht="34.5" customHeight="1">
      <c r="A198" s="183"/>
      <c r="D198" s="65"/>
      <c r="I198" s="68"/>
      <c r="K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69"/>
      <c r="DG198" s="197"/>
    </row>
    <row r="199" spans="1:111" s="67" customFormat="1" ht="34.5" customHeight="1">
      <c r="A199" s="183"/>
      <c r="D199" s="65"/>
      <c r="I199" s="68"/>
      <c r="K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69"/>
      <c r="DG199" s="197"/>
    </row>
    <row r="200" spans="1:111" s="67" customFormat="1" ht="34.5" customHeight="1">
      <c r="A200" s="183"/>
      <c r="D200" s="65"/>
      <c r="I200" s="68"/>
      <c r="K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69"/>
      <c r="DG200" s="197"/>
    </row>
    <row r="201" spans="1:111" s="67" customFormat="1" ht="34.5" customHeight="1">
      <c r="A201" s="183"/>
      <c r="D201" s="65"/>
      <c r="I201" s="68"/>
      <c r="K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69"/>
      <c r="DG201" s="197"/>
    </row>
    <row r="202" spans="1:111" s="67" customFormat="1" ht="34.5" customHeight="1">
      <c r="A202" s="183"/>
      <c r="D202" s="65"/>
      <c r="I202" s="68"/>
      <c r="K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69"/>
      <c r="DG202" s="197"/>
    </row>
    <row r="203" spans="1:111" s="67" customFormat="1" ht="34.5" customHeight="1">
      <c r="A203" s="183"/>
      <c r="D203" s="65"/>
      <c r="I203" s="68"/>
      <c r="K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69"/>
      <c r="DG203" s="197"/>
    </row>
    <row r="204" spans="1:111" s="67" customFormat="1" ht="34.5" customHeight="1">
      <c r="A204" s="183"/>
      <c r="D204" s="65"/>
      <c r="I204" s="68"/>
      <c r="K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69"/>
      <c r="DG204" s="197"/>
    </row>
    <row r="205" spans="1:111" s="67" customFormat="1" ht="34.5" customHeight="1">
      <c r="A205" s="183"/>
      <c r="D205" s="65"/>
      <c r="I205" s="68"/>
      <c r="K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69"/>
      <c r="DG205" s="197"/>
    </row>
    <row r="206" spans="1:111" s="67" customFormat="1" ht="34.5" customHeight="1">
      <c r="A206" s="183"/>
      <c r="D206" s="65"/>
      <c r="I206" s="68"/>
      <c r="K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69"/>
      <c r="DG206" s="197"/>
    </row>
    <row r="207" spans="1:111" s="67" customFormat="1" ht="34.5" customHeight="1">
      <c r="A207" s="183"/>
      <c r="D207" s="65"/>
      <c r="I207" s="68"/>
      <c r="K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69"/>
      <c r="DG207" s="197"/>
    </row>
    <row r="208" spans="1:111" s="67" customFormat="1" ht="34.5" customHeight="1">
      <c r="A208" s="183"/>
      <c r="D208" s="65"/>
      <c r="I208" s="68"/>
      <c r="K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69"/>
      <c r="DG208" s="197"/>
    </row>
    <row r="209" spans="1:111" s="67" customFormat="1" ht="34.5" customHeight="1">
      <c r="A209" s="183"/>
      <c r="D209" s="65"/>
      <c r="I209" s="68"/>
      <c r="K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69"/>
      <c r="DG209" s="197"/>
    </row>
    <row r="210" spans="1:111" s="67" customFormat="1" ht="34.5" customHeight="1">
      <c r="A210" s="183"/>
      <c r="D210" s="65"/>
      <c r="I210" s="68"/>
      <c r="K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69"/>
      <c r="DG210" s="197"/>
    </row>
    <row r="211" spans="1:111" s="67" customFormat="1" ht="34.5" customHeight="1">
      <c r="A211" s="183"/>
      <c r="D211" s="65"/>
      <c r="I211" s="68"/>
      <c r="K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69"/>
      <c r="DG211" s="197"/>
    </row>
    <row r="212" spans="1:111" s="67" customFormat="1" ht="34.5" customHeight="1">
      <c r="A212" s="183"/>
      <c r="D212" s="65"/>
      <c r="I212" s="68"/>
      <c r="K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69"/>
      <c r="DG212" s="197"/>
    </row>
    <row r="213" spans="1:111" s="67" customFormat="1" ht="34.5" customHeight="1">
      <c r="A213" s="183"/>
      <c r="D213" s="65"/>
      <c r="I213" s="68"/>
      <c r="K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69"/>
      <c r="DG213" s="197"/>
    </row>
    <row r="214" spans="1:111" s="67" customFormat="1" ht="34.5" customHeight="1">
      <c r="A214" s="183"/>
      <c r="D214" s="65"/>
      <c r="I214" s="68"/>
      <c r="K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69"/>
      <c r="DG214" s="197"/>
    </row>
    <row r="215" spans="1:111" s="67" customFormat="1" ht="34.5" customHeight="1">
      <c r="A215" s="183"/>
      <c r="D215" s="65"/>
      <c r="I215" s="68"/>
      <c r="K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69"/>
      <c r="DG215" s="197"/>
    </row>
    <row r="216" spans="1:111" s="67" customFormat="1" ht="34.5" customHeight="1">
      <c r="A216" s="183"/>
      <c r="D216" s="65"/>
      <c r="I216" s="68"/>
      <c r="K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69"/>
      <c r="DG216" s="197"/>
    </row>
    <row r="217" spans="1:111" s="67" customFormat="1" ht="34.5" customHeight="1">
      <c r="A217" s="183"/>
      <c r="D217" s="65"/>
      <c r="I217" s="68"/>
      <c r="K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69"/>
      <c r="DG217" s="197"/>
    </row>
    <row r="218" spans="1:111" s="67" customFormat="1" ht="34.5" customHeight="1">
      <c r="A218" s="183"/>
      <c r="D218" s="65"/>
      <c r="I218" s="68"/>
      <c r="K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69"/>
      <c r="DG218" s="197"/>
    </row>
    <row r="219" spans="1:111" s="67" customFormat="1" ht="34.5" customHeight="1">
      <c r="A219" s="183"/>
      <c r="D219" s="65"/>
      <c r="I219" s="68"/>
      <c r="K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69"/>
      <c r="DG219" s="197"/>
    </row>
    <row r="220" spans="1:111" s="67" customFormat="1" ht="34.5" customHeight="1">
      <c r="A220" s="183"/>
      <c r="D220" s="65"/>
      <c r="I220" s="68"/>
      <c r="K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69"/>
      <c r="DG220" s="197"/>
    </row>
    <row r="221" spans="1:111" s="67" customFormat="1" ht="34.5" customHeight="1">
      <c r="A221" s="183"/>
      <c r="D221" s="65"/>
      <c r="I221" s="68"/>
      <c r="K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69"/>
      <c r="DG221" s="197"/>
    </row>
    <row r="222" spans="1:111" s="67" customFormat="1" ht="34.5" customHeight="1">
      <c r="A222" s="183"/>
      <c r="D222" s="65"/>
      <c r="I222" s="68"/>
      <c r="K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69"/>
      <c r="DG222" s="197"/>
    </row>
    <row r="223" spans="1:111" s="67" customFormat="1" ht="34.5" customHeight="1">
      <c r="A223" s="183"/>
      <c r="D223" s="65"/>
      <c r="I223" s="68"/>
      <c r="K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69"/>
      <c r="DG223" s="197"/>
    </row>
    <row r="224" spans="1:111" s="67" customFormat="1" ht="34.5" customHeight="1">
      <c r="A224" s="183"/>
      <c r="D224" s="65"/>
      <c r="I224" s="68"/>
      <c r="K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69"/>
      <c r="DG224" s="197"/>
    </row>
    <row r="225" spans="1:111" s="67" customFormat="1" ht="34.5" customHeight="1">
      <c r="A225" s="183"/>
      <c r="D225" s="65"/>
      <c r="I225" s="68"/>
      <c r="K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69"/>
      <c r="DG225" s="197"/>
    </row>
    <row r="226" spans="1:111" s="67" customFormat="1" ht="34.5" customHeight="1">
      <c r="A226" s="183"/>
      <c r="D226" s="65"/>
      <c r="I226" s="68"/>
      <c r="K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69"/>
      <c r="DG226" s="197"/>
    </row>
    <row r="227" spans="1:111" s="67" customFormat="1" ht="34.5" customHeight="1">
      <c r="A227" s="183"/>
      <c r="D227" s="65"/>
      <c r="I227" s="68"/>
      <c r="K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69"/>
      <c r="DG227" s="197"/>
    </row>
    <row r="228" spans="1:111" s="67" customFormat="1" ht="34.5" customHeight="1">
      <c r="A228" s="183"/>
      <c r="D228" s="65"/>
      <c r="I228" s="68"/>
      <c r="K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69"/>
      <c r="DG228" s="197"/>
    </row>
    <row r="229" spans="1:111" s="67" customFormat="1" ht="34.5" customHeight="1">
      <c r="A229" s="183"/>
      <c r="D229" s="65"/>
      <c r="I229" s="68"/>
      <c r="K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69"/>
      <c r="DG229" s="197"/>
    </row>
    <row r="230" spans="1:111" s="67" customFormat="1" ht="34.5" customHeight="1">
      <c r="A230" s="183"/>
      <c r="D230" s="65"/>
      <c r="I230" s="68"/>
      <c r="K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69"/>
      <c r="DG230" s="197"/>
    </row>
    <row r="231" spans="1:111" s="67" customFormat="1" ht="34.5" customHeight="1">
      <c r="A231" s="183"/>
      <c r="D231" s="65"/>
      <c r="I231" s="68"/>
      <c r="K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69"/>
      <c r="DG231" s="197"/>
    </row>
    <row r="232" spans="1:111" s="67" customFormat="1" ht="34.5" customHeight="1">
      <c r="A232" s="183"/>
      <c r="D232" s="65"/>
      <c r="I232" s="68"/>
      <c r="K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69"/>
      <c r="DG232" s="197"/>
    </row>
    <row r="233" spans="1:111" s="67" customFormat="1" ht="34.5" customHeight="1">
      <c r="A233" s="183"/>
      <c r="D233" s="65"/>
      <c r="I233" s="68"/>
      <c r="K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69"/>
      <c r="DG233" s="197"/>
    </row>
    <row r="234" spans="1:111" s="67" customFormat="1" ht="34.5" customHeight="1">
      <c r="A234" s="183"/>
      <c r="D234" s="65"/>
      <c r="I234" s="68"/>
      <c r="K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69"/>
      <c r="DG234" s="197"/>
    </row>
    <row r="235" spans="1:111" s="67" customFormat="1" ht="34.5" customHeight="1">
      <c r="A235" s="183"/>
      <c r="D235" s="65"/>
      <c r="I235" s="68"/>
      <c r="K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69"/>
      <c r="DG235" s="197"/>
    </row>
    <row r="236" spans="1:111" s="67" customFormat="1" ht="34.5" customHeight="1">
      <c r="A236" s="183"/>
      <c r="D236" s="65"/>
      <c r="I236" s="68"/>
      <c r="K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69"/>
      <c r="DG236" s="197"/>
    </row>
    <row r="237" spans="1:111" s="67" customFormat="1" ht="34.5" customHeight="1">
      <c r="A237" s="183"/>
      <c r="D237" s="65"/>
      <c r="I237" s="68"/>
      <c r="K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69"/>
      <c r="DG237" s="197"/>
    </row>
    <row r="238" spans="1:111" s="67" customFormat="1" ht="34.5" customHeight="1">
      <c r="A238" s="183"/>
      <c r="D238" s="65"/>
      <c r="I238" s="68"/>
      <c r="K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69"/>
      <c r="DG238" s="197"/>
    </row>
    <row r="239" spans="1:111" s="67" customFormat="1" ht="34.5" customHeight="1">
      <c r="A239" s="183"/>
      <c r="D239" s="65"/>
      <c r="I239" s="68"/>
      <c r="K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69"/>
      <c r="DG239" s="197"/>
    </row>
    <row r="240" spans="1:111" s="67" customFormat="1" ht="34.5" customHeight="1">
      <c r="A240" s="183"/>
      <c r="D240" s="65"/>
      <c r="I240" s="68"/>
      <c r="K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69"/>
      <c r="DG240" s="197"/>
    </row>
    <row r="241" spans="1:111" s="67" customFormat="1" ht="34.5" customHeight="1">
      <c r="A241" s="183"/>
      <c r="D241" s="65"/>
      <c r="I241" s="68"/>
      <c r="K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69"/>
      <c r="DG241" s="197"/>
    </row>
    <row r="242" spans="1:111" s="67" customFormat="1" ht="34.5" customHeight="1">
      <c r="A242" s="183"/>
      <c r="D242" s="65"/>
      <c r="I242" s="68"/>
      <c r="K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69"/>
      <c r="DG242" s="197"/>
    </row>
    <row r="243" spans="1:111" s="67" customFormat="1" ht="34.5" customHeight="1">
      <c r="A243" s="183"/>
      <c r="D243" s="65"/>
      <c r="I243" s="68"/>
      <c r="K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69"/>
      <c r="DG243" s="197"/>
    </row>
    <row r="244" spans="1:111" s="67" customFormat="1" ht="34.5" customHeight="1">
      <c r="A244" s="183"/>
      <c r="D244" s="65"/>
      <c r="I244" s="68"/>
      <c r="K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69"/>
      <c r="DG244" s="197"/>
    </row>
    <row r="245" spans="1:111" s="67" customFormat="1" ht="34.5" customHeight="1">
      <c r="A245" s="183"/>
      <c r="D245" s="65"/>
      <c r="I245" s="68"/>
      <c r="K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69"/>
      <c r="DG245" s="197"/>
    </row>
    <row r="246" spans="1:111" s="67" customFormat="1" ht="34.5" customHeight="1">
      <c r="A246" s="183"/>
      <c r="D246" s="65"/>
      <c r="I246" s="68"/>
      <c r="K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69"/>
      <c r="DG246" s="197"/>
    </row>
    <row r="247" spans="1:111" s="67" customFormat="1" ht="34.5" customHeight="1">
      <c r="A247" s="183"/>
      <c r="D247" s="65"/>
      <c r="I247" s="68"/>
      <c r="K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69"/>
      <c r="DG247" s="197"/>
    </row>
    <row r="248" spans="1:111" s="67" customFormat="1" ht="34.5" customHeight="1">
      <c r="A248" s="183"/>
      <c r="D248" s="65"/>
      <c r="I248" s="68"/>
      <c r="K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69"/>
      <c r="DG248" s="197"/>
    </row>
    <row r="249" spans="1:111" s="67" customFormat="1" ht="34.5" customHeight="1">
      <c r="A249" s="183"/>
      <c r="D249" s="65"/>
      <c r="I249" s="68"/>
      <c r="K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69"/>
      <c r="DG249" s="197"/>
    </row>
    <row r="250" spans="1:111" s="67" customFormat="1" ht="34.5" customHeight="1">
      <c r="A250" s="183"/>
      <c r="D250" s="65"/>
      <c r="I250" s="68"/>
      <c r="K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69"/>
      <c r="DG250" s="197"/>
    </row>
    <row r="251" spans="1:111" s="67" customFormat="1" ht="34.5" customHeight="1">
      <c r="A251" s="183"/>
      <c r="D251" s="65"/>
      <c r="I251" s="68"/>
      <c r="K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69"/>
      <c r="DG251" s="197"/>
    </row>
    <row r="252" spans="1:111" s="67" customFormat="1" ht="34.5" customHeight="1">
      <c r="A252" s="183"/>
      <c r="D252" s="65"/>
      <c r="I252" s="68"/>
      <c r="K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69"/>
      <c r="DG252" s="197"/>
    </row>
    <row r="253" spans="1:111" s="67" customFormat="1" ht="34.5" customHeight="1">
      <c r="A253" s="183"/>
      <c r="D253" s="65"/>
      <c r="I253" s="68"/>
      <c r="K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69"/>
      <c r="DG253" s="197"/>
    </row>
    <row r="254" spans="1:111" s="67" customFormat="1" ht="34.5" customHeight="1">
      <c r="A254" s="183"/>
      <c r="D254" s="65"/>
      <c r="I254" s="68"/>
      <c r="K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69"/>
      <c r="DG254" s="197"/>
    </row>
    <row r="255" spans="1:111" s="67" customFormat="1" ht="34.5" customHeight="1">
      <c r="A255" s="183"/>
      <c r="D255" s="65"/>
      <c r="I255" s="68"/>
      <c r="K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69"/>
      <c r="DG255" s="197"/>
    </row>
    <row r="256" spans="1:111" s="67" customFormat="1" ht="34.5" customHeight="1">
      <c r="A256" s="183"/>
      <c r="D256" s="65"/>
      <c r="I256" s="68"/>
      <c r="K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69"/>
      <c r="DG256" s="197"/>
    </row>
    <row r="257" spans="1:111" s="67" customFormat="1" ht="34.5" customHeight="1">
      <c r="A257" s="183"/>
      <c r="D257" s="65"/>
      <c r="I257" s="68"/>
      <c r="K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69"/>
      <c r="DG257" s="197"/>
    </row>
    <row r="258" spans="1:111" s="67" customFormat="1" ht="34.5" customHeight="1">
      <c r="A258" s="183"/>
      <c r="D258" s="65"/>
      <c r="I258" s="68"/>
      <c r="K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69"/>
      <c r="DG258" s="197"/>
    </row>
    <row r="259" spans="1:111" s="67" customFormat="1" ht="34.5" customHeight="1">
      <c r="A259" s="183"/>
      <c r="D259" s="65"/>
      <c r="I259" s="68"/>
      <c r="K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69"/>
      <c r="DG259" s="197"/>
    </row>
    <row r="260" spans="1:111" s="67" customFormat="1" ht="34.5" customHeight="1">
      <c r="A260" s="183"/>
      <c r="D260" s="65"/>
      <c r="I260" s="68"/>
      <c r="K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69"/>
      <c r="DG260" s="197"/>
    </row>
    <row r="261" spans="1:111" s="67" customFormat="1" ht="34.5" customHeight="1">
      <c r="A261" s="183"/>
      <c r="D261" s="65"/>
      <c r="I261" s="68"/>
      <c r="K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69"/>
      <c r="DG261" s="197"/>
    </row>
    <row r="262" spans="1:111" s="67" customFormat="1" ht="34.5" customHeight="1">
      <c r="A262" s="183"/>
      <c r="D262" s="65"/>
      <c r="I262" s="68"/>
      <c r="K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69"/>
      <c r="DG262" s="197"/>
    </row>
    <row r="263" spans="1:111" s="67" customFormat="1" ht="34.5" customHeight="1">
      <c r="A263" s="183"/>
      <c r="D263" s="65"/>
      <c r="I263" s="68"/>
      <c r="K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69"/>
      <c r="DG263" s="197"/>
    </row>
    <row r="264" spans="1:111" s="67" customFormat="1" ht="34.5" customHeight="1">
      <c r="A264" s="183"/>
      <c r="D264" s="65"/>
      <c r="I264" s="68"/>
      <c r="K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69"/>
      <c r="DG264" s="197"/>
    </row>
    <row r="265" spans="1:111" s="67" customFormat="1" ht="34.5" customHeight="1">
      <c r="A265" s="183"/>
      <c r="D265" s="65"/>
      <c r="I265" s="68"/>
      <c r="K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69"/>
      <c r="DG265" s="197"/>
    </row>
    <row r="266" spans="1:111" s="67" customFormat="1" ht="34.5" customHeight="1">
      <c r="A266" s="183"/>
      <c r="D266" s="65"/>
      <c r="I266" s="68"/>
      <c r="K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69"/>
      <c r="DG266" s="197"/>
    </row>
    <row r="267" spans="1:111" s="67" customFormat="1" ht="34.5" customHeight="1">
      <c r="A267" s="183"/>
      <c r="D267" s="65"/>
      <c r="I267" s="68"/>
      <c r="K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69"/>
      <c r="DG267" s="197"/>
    </row>
    <row r="268" spans="1:111" s="67" customFormat="1" ht="34.5" customHeight="1">
      <c r="A268" s="183"/>
      <c r="D268" s="65"/>
      <c r="I268" s="68"/>
      <c r="K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69"/>
      <c r="DG268" s="197"/>
    </row>
    <row r="269" spans="1:111" s="67" customFormat="1" ht="34.5" customHeight="1">
      <c r="A269" s="183"/>
      <c r="D269" s="65"/>
      <c r="I269" s="68"/>
      <c r="K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69"/>
      <c r="DG269" s="197"/>
    </row>
    <row r="270" spans="1:111" s="67" customFormat="1" ht="34.5" customHeight="1">
      <c r="A270" s="183"/>
      <c r="D270" s="65"/>
      <c r="I270" s="68"/>
      <c r="K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69"/>
      <c r="DG270" s="197"/>
    </row>
    <row r="271" spans="1:111" s="67" customFormat="1" ht="34.5" customHeight="1">
      <c r="A271" s="183"/>
      <c r="D271" s="65"/>
      <c r="I271" s="68"/>
      <c r="K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69"/>
      <c r="DG271" s="197"/>
    </row>
    <row r="272" spans="1:111" s="67" customFormat="1" ht="34.5" customHeight="1">
      <c r="A272" s="183"/>
      <c r="D272" s="65"/>
      <c r="I272" s="68"/>
      <c r="K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69"/>
      <c r="DG272" s="197"/>
    </row>
    <row r="273" spans="1:111" s="67" customFormat="1" ht="34.5" customHeight="1">
      <c r="A273" s="183"/>
      <c r="D273" s="65"/>
      <c r="I273" s="68"/>
      <c r="K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69"/>
      <c r="DG273" s="197"/>
    </row>
    <row r="274" spans="1:111" s="67" customFormat="1" ht="34.5" customHeight="1">
      <c r="A274" s="183"/>
      <c r="D274" s="65"/>
      <c r="I274" s="68"/>
      <c r="K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69"/>
      <c r="DG274" s="197"/>
    </row>
    <row r="275" spans="1:111" s="67" customFormat="1" ht="34.5" customHeight="1">
      <c r="A275" s="183"/>
      <c r="D275" s="65"/>
      <c r="I275" s="68"/>
      <c r="K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69"/>
      <c r="DG275" s="197"/>
    </row>
    <row r="276" spans="1:111" s="67" customFormat="1" ht="34.5" customHeight="1">
      <c r="A276" s="183"/>
      <c r="D276" s="65"/>
      <c r="I276" s="68"/>
      <c r="K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69"/>
      <c r="DG276" s="197"/>
    </row>
    <row r="277" spans="1:111" s="67" customFormat="1" ht="34.5" customHeight="1">
      <c r="A277" s="183"/>
      <c r="D277" s="65"/>
      <c r="I277" s="68"/>
      <c r="K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69"/>
      <c r="DG277" s="197"/>
    </row>
    <row r="278" spans="1:111" s="67" customFormat="1" ht="34.5" customHeight="1">
      <c r="A278" s="183"/>
      <c r="D278" s="65"/>
      <c r="I278" s="68"/>
      <c r="K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69"/>
      <c r="DG278" s="197"/>
    </row>
    <row r="279" spans="1:111" s="67" customFormat="1" ht="34.5" customHeight="1">
      <c r="A279" s="183"/>
      <c r="D279" s="65"/>
      <c r="I279" s="68"/>
      <c r="K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69"/>
      <c r="DG279" s="197"/>
    </row>
    <row r="280" spans="1:111" s="67" customFormat="1" ht="34.5" customHeight="1">
      <c r="A280" s="183"/>
      <c r="D280" s="65"/>
      <c r="I280" s="68"/>
      <c r="K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69"/>
      <c r="DG280" s="197"/>
    </row>
    <row r="281" spans="1:111" s="67" customFormat="1" ht="34.5" customHeight="1">
      <c r="A281" s="183"/>
      <c r="D281" s="65"/>
      <c r="I281" s="68"/>
      <c r="K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69"/>
      <c r="DG281" s="197"/>
    </row>
    <row r="282" spans="1:111" s="67" customFormat="1" ht="34.5" customHeight="1">
      <c r="A282" s="183"/>
      <c r="D282" s="65"/>
      <c r="I282" s="68"/>
      <c r="K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69"/>
      <c r="DG282" s="197"/>
    </row>
    <row r="283" spans="1:111" s="67" customFormat="1" ht="34.5" customHeight="1">
      <c r="A283" s="183"/>
      <c r="D283" s="65"/>
      <c r="I283" s="68"/>
      <c r="K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69"/>
      <c r="DG283" s="197"/>
    </row>
    <row r="284" spans="1:111" s="67" customFormat="1" ht="34.5" customHeight="1">
      <c r="A284" s="183"/>
      <c r="D284" s="65"/>
      <c r="I284" s="68"/>
      <c r="K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69"/>
      <c r="DG284" s="197"/>
    </row>
    <row r="285" spans="1:111" s="67" customFormat="1" ht="34.5" customHeight="1">
      <c r="A285" s="183"/>
      <c r="D285" s="65"/>
      <c r="I285" s="68"/>
      <c r="K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69"/>
      <c r="DG285" s="197"/>
    </row>
    <row r="286" spans="1:111" s="67" customFormat="1" ht="34.5" customHeight="1">
      <c r="A286" s="183"/>
      <c r="D286" s="65"/>
      <c r="I286" s="68"/>
      <c r="K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69"/>
      <c r="DG286" s="197"/>
    </row>
    <row r="287" spans="1:111" s="67" customFormat="1" ht="34.5" customHeight="1">
      <c r="A287" s="183"/>
      <c r="D287" s="65"/>
      <c r="I287" s="68"/>
      <c r="K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69"/>
      <c r="DG287" s="197"/>
    </row>
    <row r="288" spans="1:111" s="67" customFormat="1" ht="34.5" customHeight="1">
      <c r="A288" s="183"/>
      <c r="D288" s="65"/>
      <c r="I288" s="68"/>
      <c r="K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69"/>
      <c r="DG288" s="197"/>
    </row>
    <row r="289" spans="1:111" s="67" customFormat="1" ht="34.5" customHeight="1">
      <c r="A289" s="183"/>
      <c r="D289" s="65"/>
      <c r="I289" s="68"/>
      <c r="K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69"/>
      <c r="DG289" s="197"/>
    </row>
    <row r="290" spans="1:111" s="67" customFormat="1" ht="34.5" customHeight="1">
      <c r="A290" s="183"/>
      <c r="D290" s="65"/>
      <c r="I290" s="68"/>
      <c r="K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69"/>
      <c r="DG290" s="197"/>
    </row>
    <row r="291" spans="1:111" s="67" customFormat="1" ht="34.5" customHeight="1">
      <c r="A291" s="183"/>
      <c r="D291" s="65"/>
      <c r="I291" s="68"/>
      <c r="K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69"/>
      <c r="DG291" s="197"/>
    </row>
    <row r="292" spans="1:111" s="67" customFormat="1" ht="34.5" customHeight="1">
      <c r="A292" s="183"/>
      <c r="D292" s="65"/>
      <c r="I292" s="68"/>
      <c r="K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69"/>
      <c r="DG292" s="197"/>
    </row>
    <row r="293" spans="1:111" s="67" customFormat="1" ht="34.5" customHeight="1">
      <c r="A293" s="183"/>
      <c r="D293" s="65"/>
      <c r="I293" s="68"/>
      <c r="K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69"/>
      <c r="DG293" s="197"/>
    </row>
    <row r="294" spans="1:111" s="67" customFormat="1" ht="34.5" customHeight="1">
      <c r="A294" s="183"/>
      <c r="D294" s="65"/>
      <c r="I294" s="68"/>
      <c r="K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69"/>
      <c r="DG294" s="197"/>
    </row>
    <row r="295" spans="1:111" s="67" customFormat="1" ht="34.5" customHeight="1">
      <c r="A295" s="183"/>
      <c r="D295" s="65"/>
      <c r="I295" s="68"/>
      <c r="K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69"/>
      <c r="DG295" s="197"/>
    </row>
    <row r="296" spans="1:111" s="67" customFormat="1" ht="34.5" customHeight="1">
      <c r="A296" s="183"/>
      <c r="D296" s="65"/>
      <c r="I296" s="68"/>
      <c r="K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69"/>
      <c r="DG296" s="197"/>
    </row>
    <row r="297" spans="1:111" s="67" customFormat="1" ht="34.5" customHeight="1">
      <c r="A297" s="183"/>
      <c r="D297" s="65"/>
      <c r="I297" s="68"/>
      <c r="K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69"/>
      <c r="DG297" s="197"/>
    </row>
    <row r="298" spans="1:111" s="67" customFormat="1" ht="34.5" customHeight="1">
      <c r="A298" s="183"/>
      <c r="D298" s="65"/>
      <c r="I298" s="68"/>
      <c r="K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69"/>
      <c r="DG298" s="197"/>
    </row>
    <row r="299" spans="1:111" s="67" customFormat="1" ht="34.5" customHeight="1">
      <c r="A299" s="183"/>
      <c r="D299" s="65"/>
      <c r="I299" s="68"/>
      <c r="K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69"/>
      <c r="DG299" s="197"/>
    </row>
    <row r="300" spans="1:111" s="67" customFormat="1" ht="34.5" customHeight="1">
      <c r="A300" s="183"/>
      <c r="D300" s="65"/>
      <c r="I300" s="68"/>
      <c r="K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69"/>
      <c r="DG300" s="197"/>
    </row>
    <row r="301" spans="1:111" s="67" customFormat="1" ht="34.5" customHeight="1">
      <c r="A301" s="183"/>
      <c r="D301" s="65"/>
      <c r="I301" s="68"/>
      <c r="K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69"/>
      <c r="DG301" s="197"/>
    </row>
    <row r="302" spans="1:111" s="67" customFormat="1" ht="34.5" customHeight="1">
      <c r="A302" s="183"/>
      <c r="D302" s="65"/>
      <c r="I302" s="68"/>
      <c r="K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69"/>
      <c r="DG302" s="197"/>
    </row>
    <row r="303" spans="1:111" s="67" customFormat="1" ht="34.5" customHeight="1">
      <c r="A303" s="183"/>
      <c r="D303" s="65"/>
      <c r="I303" s="68"/>
      <c r="K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69"/>
      <c r="DG303" s="197"/>
    </row>
    <row r="304" spans="1:111" s="67" customFormat="1" ht="34.5" customHeight="1">
      <c r="A304" s="183"/>
      <c r="D304" s="65"/>
      <c r="I304" s="68"/>
      <c r="K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69"/>
      <c r="DG304" s="197"/>
    </row>
    <row r="305" spans="1:111" s="67" customFormat="1" ht="34.5" customHeight="1">
      <c r="A305" s="183"/>
      <c r="D305" s="65"/>
      <c r="I305" s="68"/>
      <c r="K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69"/>
      <c r="DG305" s="197"/>
    </row>
    <row r="306" spans="1:111" s="67" customFormat="1" ht="34.5" customHeight="1">
      <c r="A306" s="183"/>
      <c r="D306" s="65"/>
      <c r="I306" s="68"/>
      <c r="K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69"/>
      <c r="DG306" s="197"/>
    </row>
    <row r="307" spans="1:111" s="67" customFormat="1" ht="34.5" customHeight="1">
      <c r="A307" s="183"/>
      <c r="D307" s="65"/>
      <c r="I307" s="68"/>
      <c r="K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69"/>
      <c r="DG307" s="197"/>
    </row>
    <row r="308" spans="1:111" s="67" customFormat="1" ht="34.5" customHeight="1">
      <c r="A308" s="183"/>
      <c r="D308" s="65"/>
      <c r="I308" s="68"/>
      <c r="K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69"/>
      <c r="DG308" s="197"/>
    </row>
    <row r="309" spans="1:111" s="67" customFormat="1" ht="34.5" customHeight="1">
      <c r="A309" s="183"/>
      <c r="D309" s="65"/>
      <c r="I309" s="68"/>
      <c r="K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69"/>
      <c r="DG309" s="197"/>
    </row>
    <row r="310" spans="1:111" s="67" customFormat="1" ht="34.5" customHeight="1">
      <c r="A310" s="183"/>
      <c r="D310" s="65"/>
      <c r="I310" s="68"/>
      <c r="K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69"/>
      <c r="DG310" s="197"/>
    </row>
    <row r="311" spans="1:111" s="67" customFormat="1" ht="34.5" customHeight="1">
      <c r="A311" s="183"/>
      <c r="D311" s="65"/>
      <c r="I311" s="68"/>
      <c r="K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69"/>
      <c r="DG311" s="197"/>
    </row>
    <row r="312" spans="1:111" s="67" customFormat="1" ht="34.5" customHeight="1">
      <c r="A312" s="183"/>
      <c r="D312" s="65"/>
      <c r="I312" s="68"/>
      <c r="K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69"/>
      <c r="DG312" s="197"/>
    </row>
    <row r="313" spans="1:111" s="67" customFormat="1" ht="34.5" customHeight="1">
      <c r="A313" s="183"/>
      <c r="D313" s="65"/>
      <c r="I313" s="68"/>
      <c r="K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69"/>
      <c r="DG313" s="197"/>
    </row>
    <row r="314" spans="1:111" s="67" customFormat="1" ht="34.5" customHeight="1">
      <c r="A314" s="183"/>
      <c r="D314" s="65"/>
      <c r="I314" s="68"/>
      <c r="K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69"/>
      <c r="DG314" s="197"/>
    </row>
    <row r="315" spans="1:111" s="67" customFormat="1" ht="34.5" customHeight="1">
      <c r="A315" s="183"/>
      <c r="D315" s="65"/>
      <c r="I315" s="68"/>
      <c r="K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69"/>
      <c r="DG315" s="197"/>
    </row>
    <row r="316" spans="1:111" s="67" customFormat="1" ht="34.5" customHeight="1">
      <c r="A316" s="183"/>
      <c r="D316" s="65"/>
      <c r="I316" s="68"/>
      <c r="K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69"/>
      <c r="DG316" s="197"/>
    </row>
    <row r="317" spans="1:111" s="67" customFormat="1" ht="34.5" customHeight="1">
      <c r="A317" s="183"/>
      <c r="D317" s="65"/>
      <c r="I317" s="68"/>
      <c r="K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69"/>
      <c r="DG317" s="197"/>
    </row>
    <row r="318" spans="1:111" s="67" customFormat="1" ht="34.5" customHeight="1">
      <c r="A318" s="183"/>
      <c r="D318" s="65"/>
      <c r="I318" s="68"/>
      <c r="K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69"/>
      <c r="DG318" s="197"/>
    </row>
    <row r="319" spans="1:111" s="67" customFormat="1" ht="34.5" customHeight="1">
      <c r="A319" s="183"/>
      <c r="D319" s="65"/>
      <c r="I319" s="68"/>
      <c r="K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69"/>
      <c r="DG319" s="197"/>
    </row>
    <row r="320" spans="1:111" s="67" customFormat="1" ht="34.5" customHeight="1">
      <c r="A320" s="183"/>
      <c r="D320" s="65"/>
      <c r="I320" s="68"/>
      <c r="K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69"/>
      <c r="DG320" s="197"/>
    </row>
    <row r="321" spans="1:111" s="67" customFormat="1" ht="34.5" customHeight="1">
      <c r="A321" s="183"/>
      <c r="D321" s="65"/>
      <c r="I321" s="68"/>
      <c r="K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69"/>
      <c r="DG321" s="197"/>
    </row>
    <row r="322" spans="1:111" s="67" customFormat="1" ht="34.5" customHeight="1">
      <c r="A322" s="183"/>
      <c r="D322" s="65"/>
      <c r="I322" s="68"/>
      <c r="K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69"/>
      <c r="DG322" s="197"/>
    </row>
    <row r="323" spans="1:111" s="67" customFormat="1" ht="34.5" customHeight="1">
      <c r="A323" s="183"/>
      <c r="D323" s="65"/>
      <c r="I323" s="68"/>
      <c r="K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69"/>
      <c r="DG323" s="197"/>
    </row>
    <row r="324" spans="1:111" s="67" customFormat="1" ht="34.5" customHeight="1">
      <c r="A324" s="183"/>
      <c r="D324" s="65"/>
      <c r="I324" s="68"/>
      <c r="K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69"/>
      <c r="DG324" s="197"/>
    </row>
    <row r="325" spans="1:111" s="67" customFormat="1" ht="34.5" customHeight="1">
      <c r="A325" s="183"/>
      <c r="D325" s="65"/>
      <c r="I325" s="68"/>
      <c r="K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69"/>
      <c r="DG325" s="197"/>
    </row>
    <row r="326" spans="1:111" s="67" customFormat="1" ht="34.5" customHeight="1">
      <c r="A326" s="183"/>
      <c r="D326" s="65"/>
      <c r="I326" s="68"/>
      <c r="K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69"/>
      <c r="DG326" s="197"/>
    </row>
    <row r="327" spans="1:111" s="67" customFormat="1" ht="34.5" customHeight="1">
      <c r="A327" s="183"/>
      <c r="D327" s="65"/>
      <c r="I327" s="68"/>
      <c r="K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69"/>
      <c r="DG327" s="197"/>
    </row>
    <row r="328" spans="1:111" s="67" customFormat="1" ht="34.5" customHeight="1">
      <c r="A328" s="183"/>
      <c r="D328" s="65"/>
      <c r="I328" s="68"/>
      <c r="K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69"/>
      <c r="DG328" s="197"/>
    </row>
    <row r="329" spans="1:111" s="67" customFormat="1" ht="34.5" customHeight="1">
      <c r="A329" s="183"/>
      <c r="D329" s="65"/>
      <c r="I329" s="68"/>
      <c r="K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69"/>
      <c r="DG329" s="197"/>
    </row>
    <row r="330" spans="1:111" s="67" customFormat="1" ht="34.5" customHeight="1">
      <c r="A330" s="183"/>
      <c r="D330" s="65"/>
      <c r="I330" s="68"/>
      <c r="K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69"/>
      <c r="DG330" s="197"/>
    </row>
    <row r="331" spans="1:111" s="67" customFormat="1" ht="34.5" customHeight="1">
      <c r="A331" s="183"/>
      <c r="D331" s="65"/>
      <c r="I331" s="68"/>
      <c r="K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69"/>
      <c r="DG331" s="197"/>
    </row>
    <row r="332" spans="1:111" s="67" customFormat="1" ht="34.5" customHeight="1">
      <c r="A332" s="183"/>
      <c r="D332" s="65"/>
      <c r="I332" s="68"/>
      <c r="K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69"/>
      <c r="DG332" s="197"/>
    </row>
    <row r="333" spans="1:111" s="67" customFormat="1" ht="34.5" customHeight="1">
      <c r="A333" s="183"/>
      <c r="D333" s="65"/>
      <c r="I333" s="68"/>
      <c r="K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69"/>
      <c r="DG333" s="197"/>
    </row>
    <row r="334" spans="1:111" s="67" customFormat="1" ht="34.5" customHeight="1">
      <c r="A334" s="183"/>
      <c r="D334" s="65"/>
      <c r="I334" s="68"/>
      <c r="K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69"/>
      <c r="DG334" s="197"/>
    </row>
    <row r="335" spans="1:111" s="67" customFormat="1" ht="34.5" customHeight="1">
      <c r="A335" s="183"/>
      <c r="D335" s="65"/>
      <c r="I335" s="68"/>
      <c r="K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69"/>
      <c r="DG335" s="197"/>
    </row>
    <row r="336" spans="1:111" s="67" customFormat="1" ht="34.5" customHeight="1">
      <c r="A336" s="183"/>
      <c r="D336" s="65"/>
      <c r="I336" s="68"/>
      <c r="K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69"/>
      <c r="DG336" s="197"/>
    </row>
    <row r="337" spans="1:111" s="67" customFormat="1" ht="34.5" customHeight="1">
      <c r="A337" s="183"/>
      <c r="D337" s="65"/>
      <c r="I337" s="68"/>
      <c r="K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69"/>
      <c r="DG337" s="197"/>
    </row>
    <row r="338" spans="1:111" s="67" customFormat="1" ht="34.5" customHeight="1">
      <c r="A338" s="183"/>
      <c r="D338" s="65"/>
      <c r="I338" s="68"/>
      <c r="K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69"/>
      <c r="DG338" s="197"/>
    </row>
    <row r="339" spans="1:111" s="67" customFormat="1" ht="34.5" customHeight="1">
      <c r="A339" s="183"/>
      <c r="D339" s="65"/>
      <c r="I339" s="68"/>
      <c r="K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69"/>
      <c r="DG339" s="197"/>
    </row>
    <row r="340" spans="1:111" s="67" customFormat="1" ht="34.5" customHeight="1">
      <c r="A340" s="183"/>
      <c r="D340" s="65"/>
      <c r="I340" s="68"/>
      <c r="K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69"/>
      <c r="DG340" s="197"/>
    </row>
    <row r="341" spans="1:111" s="67" customFormat="1" ht="34.5" customHeight="1">
      <c r="A341" s="183"/>
      <c r="D341" s="65"/>
      <c r="I341" s="68"/>
      <c r="K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69"/>
      <c r="DG341" s="197"/>
    </row>
    <row r="342" spans="1:111" s="67" customFormat="1" ht="34.5" customHeight="1">
      <c r="A342" s="183"/>
      <c r="D342" s="65"/>
      <c r="I342" s="68"/>
      <c r="K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69"/>
      <c r="DG342" s="197"/>
    </row>
    <row r="343" spans="1:111" s="67" customFormat="1" ht="34.5" customHeight="1">
      <c r="A343" s="183"/>
      <c r="D343" s="65"/>
      <c r="I343" s="68"/>
      <c r="K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69"/>
      <c r="DG343" s="197"/>
    </row>
    <row r="344" spans="1:111" s="67" customFormat="1" ht="34.5" customHeight="1">
      <c r="A344" s="183"/>
      <c r="D344" s="65"/>
      <c r="I344" s="68"/>
      <c r="K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69"/>
      <c r="DG344" s="197"/>
    </row>
    <row r="345" spans="1:111" s="67" customFormat="1" ht="34.5" customHeight="1">
      <c r="A345" s="183"/>
      <c r="D345" s="65"/>
      <c r="I345" s="68"/>
      <c r="K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69"/>
      <c r="DG345" s="197"/>
    </row>
    <row r="346" spans="1:111" s="67" customFormat="1" ht="34.5" customHeight="1">
      <c r="A346" s="183"/>
      <c r="D346" s="65"/>
      <c r="I346" s="68"/>
      <c r="K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69"/>
      <c r="DG346" s="197"/>
    </row>
    <row r="347" spans="1:111" s="67" customFormat="1" ht="34.5" customHeight="1">
      <c r="A347" s="183"/>
      <c r="D347" s="65"/>
      <c r="I347" s="68"/>
      <c r="K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69"/>
      <c r="DG347" s="197"/>
    </row>
    <row r="348" spans="1:111" s="67" customFormat="1" ht="34.5" customHeight="1">
      <c r="A348" s="183"/>
      <c r="D348" s="65"/>
      <c r="I348" s="68"/>
      <c r="K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69"/>
      <c r="DG348" s="197"/>
    </row>
    <row r="349" spans="1:111" s="67" customFormat="1" ht="34.5" customHeight="1">
      <c r="A349" s="183"/>
      <c r="D349" s="65"/>
      <c r="I349" s="68"/>
      <c r="K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69"/>
      <c r="DG349" s="197"/>
    </row>
    <row r="350" spans="1:111" s="67" customFormat="1" ht="34.5" customHeight="1">
      <c r="A350" s="183"/>
      <c r="D350" s="65"/>
      <c r="I350" s="68"/>
      <c r="K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69"/>
      <c r="DG350" s="197"/>
    </row>
    <row r="351" spans="1:111" s="67" customFormat="1" ht="34.5" customHeight="1">
      <c r="A351" s="183"/>
      <c r="D351" s="65"/>
      <c r="I351" s="68"/>
      <c r="K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69"/>
      <c r="DG351" s="197"/>
    </row>
    <row r="352" spans="1:111" s="67" customFormat="1" ht="34.5" customHeight="1">
      <c r="A352" s="183"/>
      <c r="D352" s="65"/>
      <c r="I352" s="68"/>
      <c r="K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69"/>
      <c r="DG352" s="197"/>
    </row>
    <row r="353" spans="1:111" s="67" customFormat="1" ht="34.5" customHeight="1">
      <c r="A353" s="183"/>
      <c r="D353" s="65"/>
      <c r="I353" s="68"/>
      <c r="K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69"/>
      <c r="DG353" s="197"/>
    </row>
    <row r="354" spans="1:111" s="67" customFormat="1" ht="34.5" customHeight="1">
      <c r="A354" s="183"/>
      <c r="D354" s="65"/>
      <c r="I354" s="68"/>
      <c r="K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69"/>
      <c r="DG354" s="197"/>
    </row>
    <row r="355" spans="1:111" s="67" customFormat="1" ht="34.5" customHeight="1">
      <c r="A355" s="183"/>
      <c r="D355" s="65"/>
      <c r="I355" s="68"/>
      <c r="K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69"/>
      <c r="DG355" s="197"/>
    </row>
    <row r="356" spans="1:111" s="67" customFormat="1" ht="34.5" customHeight="1">
      <c r="A356" s="183"/>
      <c r="D356" s="65"/>
      <c r="I356" s="68"/>
      <c r="K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69"/>
      <c r="DG356" s="197"/>
    </row>
    <row r="357" spans="1:111" s="67" customFormat="1" ht="34.5" customHeight="1">
      <c r="A357" s="183"/>
      <c r="D357" s="65"/>
      <c r="I357" s="68"/>
      <c r="K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69"/>
      <c r="DG357" s="197"/>
    </row>
    <row r="358" spans="1:111" s="67" customFormat="1" ht="34.5" customHeight="1">
      <c r="A358" s="183"/>
      <c r="D358" s="65"/>
      <c r="I358" s="68"/>
      <c r="K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69"/>
      <c r="DG358" s="197"/>
    </row>
    <row r="359" spans="1:111" s="67" customFormat="1" ht="34.5" customHeight="1">
      <c r="A359" s="183"/>
      <c r="D359" s="65"/>
      <c r="I359" s="68"/>
      <c r="K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69"/>
      <c r="DG359" s="197"/>
    </row>
    <row r="360" spans="1:111" s="67" customFormat="1" ht="34.5" customHeight="1">
      <c r="A360" s="183"/>
      <c r="D360" s="65"/>
      <c r="I360" s="68"/>
      <c r="K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69"/>
      <c r="DG360" s="197"/>
    </row>
    <row r="361" spans="1:111" s="67" customFormat="1" ht="34.5" customHeight="1">
      <c r="A361" s="183"/>
      <c r="D361" s="65"/>
      <c r="I361" s="68"/>
      <c r="K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69"/>
      <c r="DG361" s="197"/>
    </row>
    <row r="362" spans="1:111" s="67" customFormat="1" ht="34.5" customHeight="1">
      <c r="A362" s="183"/>
      <c r="D362" s="65"/>
      <c r="I362" s="68"/>
      <c r="K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69"/>
      <c r="DG362" s="197"/>
    </row>
    <row r="363" spans="1:111" s="67" customFormat="1" ht="34.5" customHeight="1">
      <c r="A363" s="183"/>
      <c r="D363" s="65"/>
      <c r="I363" s="68"/>
      <c r="K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69"/>
      <c r="DG363" s="197"/>
    </row>
    <row r="364" spans="1:111" s="67" customFormat="1" ht="34.5" customHeight="1">
      <c r="A364" s="183"/>
      <c r="D364" s="65"/>
      <c r="I364" s="68"/>
      <c r="K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69"/>
      <c r="DG364" s="197"/>
    </row>
    <row r="365" spans="1:111" s="67" customFormat="1" ht="34.5" customHeight="1">
      <c r="A365" s="183"/>
      <c r="D365" s="65"/>
      <c r="I365" s="68"/>
      <c r="K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69"/>
      <c r="DG365" s="197"/>
    </row>
    <row r="366" spans="1:111" s="67" customFormat="1" ht="34.5" customHeight="1">
      <c r="A366" s="183"/>
      <c r="D366" s="65"/>
      <c r="I366" s="68"/>
      <c r="K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69"/>
      <c r="DG366" s="197"/>
    </row>
    <row r="367" spans="1:111" s="67" customFormat="1" ht="34.5" customHeight="1">
      <c r="A367" s="183"/>
      <c r="D367" s="65"/>
      <c r="I367" s="68"/>
      <c r="K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69"/>
      <c r="DG367" s="197"/>
    </row>
    <row r="368" spans="1:111" s="67" customFormat="1" ht="34.5" customHeight="1">
      <c r="A368" s="183"/>
      <c r="D368" s="65"/>
      <c r="I368" s="68"/>
      <c r="K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69"/>
      <c r="DG368" s="197"/>
    </row>
    <row r="369" spans="1:111" s="67" customFormat="1" ht="34.5" customHeight="1">
      <c r="A369" s="183"/>
      <c r="D369" s="65"/>
      <c r="I369" s="68"/>
      <c r="K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69"/>
      <c r="DG369" s="197"/>
    </row>
    <row r="370" spans="1:111" s="67" customFormat="1" ht="34.5" customHeight="1">
      <c r="A370" s="183"/>
      <c r="D370" s="65"/>
      <c r="I370" s="68"/>
      <c r="K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69"/>
      <c r="DG370" s="197"/>
    </row>
    <row r="371" spans="1:111" s="67" customFormat="1" ht="34.5" customHeight="1">
      <c r="A371" s="183"/>
      <c r="D371" s="65"/>
      <c r="I371" s="68"/>
      <c r="K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69"/>
      <c r="DG371" s="197"/>
    </row>
    <row r="372" spans="1:111" s="67" customFormat="1" ht="34.5" customHeight="1">
      <c r="A372" s="183"/>
      <c r="D372" s="65"/>
      <c r="I372" s="68"/>
      <c r="K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69"/>
      <c r="DG372" s="197"/>
    </row>
    <row r="373" spans="1:111" s="67" customFormat="1" ht="34.5" customHeight="1">
      <c r="A373" s="183"/>
      <c r="D373" s="65"/>
      <c r="I373" s="68"/>
      <c r="K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69"/>
      <c r="DG373" s="197"/>
    </row>
    <row r="374" spans="1:111" s="67" customFormat="1" ht="34.5" customHeight="1">
      <c r="A374" s="183"/>
      <c r="D374" s="65"/>
      <c r="I374" s="68"/>
      <c r="K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69"/>
      <c r="DG374" s="197"/>
    </row>
    <row r="375" spans="1:111" s="67" customFormat="1" ht="34.5" customHeight="1">
      <c r="A375" s="183"/>
      <c r="D375" s="65"/>
      <c r="I375" s="68"/>
      <c r="K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69"/>
      <c r="DG375" s="197"/>
    </row>
    <row r="376" spans="1:111" s="67" customFormat="1" ht="34.5" customHeight="1">
      <c r="A376" s="183"/>
      <c r="D376" s="65"/>
      <c r="I376" s="68"/>
      <c r="K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69"/>
      <c r="DG376" s="197"/>
    </row>
    <row r="377" spans="1:111" s="67" customFormat="1" ht="34.5" customHeight="1">
      <c r="A377" s="183"/>
      <c r="D377" s="65"/>
      <c r="I377" s="68"/>
      <c r="K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69"/>
      <c r="DG377" s="197"/>
    </row>
    <row r="378" spans="1:111" s="67" customFormat="1" ht="34.5" customHeight="1">
      <c r="A378" s="183"/>
      <c r="D378" s="65"/>
      <c r="I378" s="68"/>
      <c r="K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69"/>
      <c r="DG378" s="197"/>
    </row>
    <row r="379" spans="1:111" s="67" customFormat="1" ht="34.5" customHeight="1">
      <c r="A379" s="183"/>
      <c r="D379" s="65"/>
      <c r="I379" s="68"/>
      <c r="K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69"/>
      <c r="DG379" s="197"/>
    </row>
    <row r="380" spans="1:111" s="67" customFormat="1" ht="34.5" customHeight="1">
      <c r="A380" s="183"/>
      <c r="D380" s="65"/>
      <c r="I380" s="68"/>
      <c r="K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69"/>
      <c r="DG380" s="197"/>
    </row>
    <row r="381" spans="1:111" s="67" customFormat="1" ht="34.5" customHeight="1">
      <c r="A381" s="183"/>
      <c r="D381" s="65"/>
      <c r="I381" s="68"/>
      <c r="K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69"/>
      <c r="DG381" s="197"/>
    </row>
    <row r="382" spans="1:111" s="67" customFormat="1" ht="34.5" customHeight="1">
      <c r="A382" s="183"/>
      <c r="D382" s="65"/>
      <c r="I382" s="68"/>
      <c r="K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69"/>
      <c r="DG382" s="197"/>
    </row>
    <row r="383" spans="1:111" s="67" customFormat="1" ht="34.5" customHeight="1">
      <c r="A383" s="183"/>
      <c r="D383" s="65"/>
      <c r="I383" s="68"/>
      <c r="K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69"/>
      <c r="DG383" s="197"/>
    </row>
    <row r="384" spans="1:111" s="67" customFormat="1" ht="34.5" customHeight="1">
      <c r="A384" s="183"/>
      <c r="D384" s="65"/>
      <c r="I384" s="68"/>
      <c r="K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69"/>
      <c r="DG384" s="197"/>
    </row>
    <row r="385" spans="1:111" s="67" customFormat="1" ht="34.5" customHeight="1">
      <c r="A385" s="183"/>
      <c r="D385" s="65"/>
      <c r="I385" s="68"/>
      <c r="K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69"/>
      <c r="DG385" s="197"/>
    </row>
    <row r="386" spans="1:111" s="67" customFormat="1" ht="34.5" customHeight="1">
      <c r="A386" s="183"/>
      <c r="D386" s="65"/>
      <c r="I386" s="68"/>
      <c r="K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69"/>
      <c r="DG386" s="197"/>
    </row>
    <row r="387" spans="1:111" s="67" customFormat="1" ht="34.5" customHeight="1">
      <c r="A387" s="183"/>
      <c r="D387" s="65"/>
      <c r="I387" s="68"/>
      <c r="K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69"/>
      <c r="DG387" s="197"/>
    </row>
    <row r="388" spans="1:111" s="67" customFormat="1" ht="34.5" customHeight="1">
      <c r="A388" s="183"/>
      <c r="D388" s="65"/>
      <c r="I388" s="68"/>
      <c r="K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69"/>
      <c r="DG388" s="197"/>
    </row>
    <row r="389" spans="1:111" s="67" customFormat="1" ht="34.5" customHeight="1">
      <c r="A389" s="183"/>
      <c r="D389" s="65"/>
      <c r="I389" s="68"/>
      <c r="K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69"/>
      <c r="DG389" s="197"/>
    </row>
    <row r="390" spans="1:111" s="67" customFormat="1" ht="34.5" customHeight="1">
      <c r="A390" s="183"/>
      <c r="D390" s="65"/>
      <c r="I390" s="68"/>
      <c r="K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69"/>
      <c r="DG390" s="197"/>
    </row>
    <row r="391" spans="1:111" s="67" customFormat="1" ht="34.5" customHeight="1">
      <c r="A391" s="183"/>
      <c r="D391" s="65"/>
      <c r="I391" s="68"/>
      <c r="K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69"/>
      <c r="DG391" s="197"/>
    </row>
    <row r="392" spans="1:111" s="67" customFormat="1" ht="34.5" customHeight="1">
      <c r="A392" s="183"/>
      <c r="D392" s="65"/>
      <c r="I392" s="68"/>
      <c r="K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69"/>
      <c r="DG392" s="197"/>
    </row>
    <row r="393" spans="1:111" s="67" customFormat="1" ht="34.5" customHeight="1">
      <c r="A393" s="183"/>
      <c r="D393" s="65"/>
      <c r="I393" s="68"/>
      <c r="K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69"/>
      <c r="DG393" s="197"/>
    </row>
    <row r="394" spans="1:111" s="67" customFormat="1" ht="34.5" customHeight="1">
      <c r="A394" s="183"/>
      <c r="D394" s="65"/>
      <c r="I394" s="68"/>
      <c r="K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69"/>
      <c r="DG394" s="197"/>
    </row>
    <row r="395" spans="1:111" s="67" customFormat="1" ht="34.5" customHeight="1">
      <c r="A395" s="183"/>
      <c r="D395" s="65"/>
      <c r="I395" s="68"/>
      <c r="K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69"/>
      <c r="DG395" s="197"/>
    </row>
    <row r="396" spans="1:111" s="67" customFormat="1" ht="34.5" customHeight="1">
      <c r="A396" s="183"/>
      <c r="D396" s="65"/>
      <c r="I396" s="68"/>
      <c r="K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69"/>
      <c r="DG396" s="197"/>
    </row>
    <row r="397" spans="1:111" s="67" customFormat="1" ht="34.5" customHeight="1">
      <c r="A397" s="183"/>
      <c r="D397" s="65"/>
      <c r="I397" s="68"/>
      <c r="K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69"/>
      <c r="DG397" s="197"/>
    </row>
    <row r="398" spans="1:111" s="67" customFormat="1" ht="34.5" customHeight="1">
      <c r="A398" s="183"/>
      <c r="D398" s="65"/>
      <c r="I398" s="68"/>
      <c r="K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69"/>
      <c r="DG398" s="197"/>
    </row>
    <row r="399" spans="1:111" s="67" customFormat="1" ht="34.5" customHeight="1">
      <c r="A399" s="183"/>
      <c r="D399" s="65"/>
      <c r="I399" s="68"/>
      <c r="K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69"/>
      <c r="DG399" s="197"/>
    </row>
    <row r="400" spans="1:111" s="67" customFormat="1" ht="34.5" customHeight="1">
      <c r="A400" s="183"/>
      <c r="D400" s="65"/>
      <c r="I400" s="68"/>
      <c r="K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69"/>
      <c r="DG400" s="197"/>
    </row>
    <row r="401" spans="1:111" s="67" customFormat="1" ht="34.5" customHeight="1">
      <c r="A401" s="183"/>
      <c r="D401" s="65"/>
      <c r="I401" s="68"/>
      <c r="K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69"/>
      <c r="DG401" s="197"/>
    </row>
    <row r="402" spans="1:111" s="67" customFormat="1" ht="34.5" customHeight="1">
      <c r="A402" s="183"/>
      <c r="D402" s="65"/>
      <c r="I402" s="68"/>
      <c r="K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69"/>
      <c r="DG402" s="197"/>
    </row>
    <row r="403" spans="1:111" s="67" customFormat="1" ht="34.5" customHeight="1">
      <c r="A403" s="183"/>
      <c r="D403" s="65"/>
      <c r="I403" s="68"/>
      <c r="K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69"/>
      <c r="DG403" s="197"/>
    </row>
    <row r="404" spans="1:111" s="67" customFormat="1" ht="34.5" customHeight="1">
      <c r="A404" s="183"/>
      <c r="D404" s="65"/>
      <c r="I404" s="68"/>
      <c r="K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69"/>
      <c r="DG404" s="197"/>
    </row>
    <row r="405" spans="1:111" s="67" customFormat="1" ht="34.5" customHeight="1">
      <c r="A405" s="183"/>
      <c r="D405" s="65"/>
      <c r="I405" s="68"/>
      <c r="K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69"/>
      <c r="DG405" s="197"/>
    </row>
    <row r="406" spans="1:111" s="67" customFormat="1" ht="34.5" customHeight="1">
      <c r="A406" s="183"/>
      <c r="D406" s="65"/>
      <c r="I406" s="68"/>
      <c r="K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69"/>
      <c r="DG406" s="197"/>
    </row>
    <row r="407" spans="1:111" s="67" customFormat="1" ht="34.5" customHeight="1">
      <c r="A407" s="183"/>
      <c r="D407" s="65"/>
      <c r="I407" s="68"/>
      <c r="K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69"/>
      <c r="DG407" s="197"/>
    </row>
    <row r="408" spans="1:111" s="67" customFormat="1" ht="34.5" customHeight="1">
      <c r="A408" s="183"/>
      <c r="D408" s="65"/>
      <c r="I408" s="68"/>
      <c r="K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69"/>
      <c r="DG408" s="197"/>
    </row>
    <row r="409" spans="1:111" s="67" customFormat="1" ht="34.5" customHeight="1">
      <c r="A409" s="183"/>
      <c r="D409" s="65"/>
      <c r="I409" s="68"/>
      <c r="K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69"/>
      <c r="DG409" s="197"/>
    </row>
    <row r="410" spans="1:111" s="67" customFormat="1" ht="34.5" customHeight="1">
      <c r="A410" s="183"/>
      <c r="D410" s="65"/>
      <c r="I410" s="68"/>
      <c r="K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69"/>
      <c r="DG410" s="197"/>
    </row>
    <row r="411" spans="1:111" s="67" customFormat="1" ht="34.5" customHeight="1">
      <c r="A411" s="183"/>
      <c r="D411" s="65"/>
      <c r="I411" s="68"/>
      <c r="K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69"/>
      <c r="DG411" s="197"/>
    </row>
    <row r="412" spans="1:111" s="67" customFormat="1" ht="34.5" customHeight="1">
      <c r="A412" s="183"/>
      <c r="D412" s="65"/>
      <c r="I412" s="68"/>
      <c r="K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69"/>
      <c r="DG412" s="197"/>
    </row>
    <row r="413" spans="1:111" s="67" customFormat="1" ht="34.5" customHeight="1">
      <c r="A413" s="183"/>
      <c r="D413" s="65"/>
      <c r="I413" s="68"/>
      <c r="K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69"/>
      <c r="DG413" s="197"/>
    </row>
    <row r="414" spans="1:111" s="67" customFormat="1" ht="34.5" customHeight="1">
      <c r="A414" s="183"/>
      <c r="D414" s="65"/>
      <c r="I414" s="68"/>
      <c r="K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69"/>
      <c r="DG414" s="197"/>
    </row>
    <row r="415" spans="1:111" s="67" customFormat="1" ht="34.5" customHeight="1">
      <c r="A415" s="183"/>
      <c r="D415" s="65"/>
      <c r="I415" s="68"/>
      <c r="K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69"/>
      <c r="DG415" s="197"/>
    </row>
    <row r="416" spans="1:111" s="67" customFormat="1" ht="34.5" customHeight="1">
      <c r="A416" s="183"/>
      <c r="D416" s="65"/>
      <c r="I416" s="68"/>
      <c r="K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69"/>
      <c r="DG416" s="197"/>
    </row>
    <row r="417" spans="1:111" s="67" customFormat="1" ht="34.5" customHeight="1">
      <c r="A417" s="183"/>
      <c r="D417" s="65"/>
      <c r="I417" s="68"/>
      <c r="K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69"/>
      <c r="DG417" s="197"/>
    </row>
    <row r="418" spans="1:111" s="67" customFormat="1" ht="34.5" customHeight="1">
      <c r="A418" s="183"/>
      <c r="D418" s="65"/>
      <c r="I418" s="68"/>
      <c r="K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69"/>
      <c r="DG418" s="197"/>
    </row>
    <row r="419" spans="1:111" s="67" customFormat="1" ht="34.5" customHeight="1">
      <c r="A419" s="183"/>
      <c r="D419" s="65"/>
      <c r="I419" s="68"/>
      <c r="K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69"/>
      <c r="DG419" s="197"/>
    </row>
    <row r="420" spans="1:111" s="67" customFormat="1" ht="34.5" customHeight="1">
      <c r="A420" s="183"/>
      <c r="D420" s="65"/>
      <c r="I420" s="68"/>
      <c r="K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69"/>
      <c r="DG420" s="197"/>
    </row>
    <row r="421" spans="1:111" s="67" customFormat="1" ht="34.5" customHeight="1">
      <c r="A421" s="183"/>
      <c r="D421" s="65"/>
      <c r="I421" s="68"/>
      <c r="K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69"/>
      <c r="DG421" s="197"/>
    </row>
    <row r="422" spans="1:111" s="67" customFormat="1" ht="34.5" customHeight="1">
      <c r="A422" s="183"/>
      <c r="D422" s="65"/>
      <c r="I422" s="68"/>
      <c r="K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69"/>
      <c r="DG422" s="197"/>
    </row>
    <row r="423" spans="1:111" s="67" customFormat="1" ht="34.5" customHeight="1">
      <c r="A423" s="183"/>
      <c r="D423" s="65"/>
      <c r="I423" s="68"/>
      <c r="K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69"/>
      <c r="DG423" s="197"/>
    </row>
    <row r="424" spans="1:111" s="67" customFormat="1" ht="34.5" customHeight="1">
      <c r="A424" s="183"/>
      <c r="D424" s="65"/>
      <c r="I424" s="68"/>
      <c r="K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69"/>
      <c r="DG424" s="197"/>
    </row>
    <row r="425" spans="1:111" s="67" customFormat="1" ht="34.5" customHeight="1">
      <c r="A425" s="183"/>
      <c r="D425" s="65"/>
      <c r="I425" s="68"/>
      <c r="K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69"/>
      <c r="DG425" s="197"/>
    </row>
    <row r="426" spans="1:111" s="67" customFormat="1" ht="34.5" customHeight="1">
      <c r="A426" s="183"/>
      <c r="D426" s="65"/>
      <c r="I426" s="68"/>
      <c r="K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69"/>
      <c r="DG426" s="197"/>
    </row>
    <row r="427" spans="1:111" s="67" customFormat="1" ht="34.5" customHeight="1">
      <c r="A427" s="183"/>
      <c r="D427" s="65"/>
      <c r="I427" s="68"/>
      <c r="K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69"/>
      <c r="DG427" s="197"/>
    </row>
    <row r="428" spans="1:111" s="67" customFormat="1" ht="34.5" customHeight="1">
      <c r="A428" s="183"/>
      <c r="D428" s="65"/>
      <c r="I428" s="68"/>
      <c r="K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69"/>
      <c r="DG428" s="197"/>
    </row>
    <row r="429" spans="1:111" s="67" customFormat="1" ht="34.5" customHeight="1">
      <c r="A429" s="183"/>
      <c r="D429" s="65"/>
      <c r="I429" s="68"/>
      <c r="K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69"/>
      <c r="DG429" s="197"/>
    </row>
    <row r="430" spans="1:111" s="67" customFormat="1" ht="34.5" customHeight="1">
      <c r="A430" s="183"/>
      <c r="D430" s="65"/>
      <c r="I430" s="68"/>
      <c r="K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69"/>
      <c r="DG430" s="197"/>
    </row>
    <row r="431" spans="1:111" s="67" customFormat="1" ht="34.5" customHeight="1">
      <c r="A431" s="183"/>
      <c r="D431" s="65"/>
      <c r="I431" s="68"/>
      <c r="K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69"/>
      <c r="DG431" s="197"/>
    </row>
    <row r="432" spans="1:111" s="67" customFormat="1" ht="34.5" customHeight="1">
      <c r="A432" s="183"/>
      <c r="D432" s="65"/>
      <c r="I432" s="68"/>
      <c r="K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69"/>
      <c r="DG432" s="197"/>
    </row>
    <row r="433" spans="1:111" s="67" customFormat="1" ht="34.5" customHeight="1">
      <c r="A433" s="183"/>
      <c r="D433" s="65"/>
      <c r="I433" s="68"/>
      <c r="K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69"/>
      <c r="DG433" s="197"/>
    </row>
    <row r="434" spans="1:111" s="67" customFormat="1" ht="34.5" customHeight="1">
      <c r="A434" s="183"/>
      <c r="D434" s="65"/>
      <c r="I434" s="68"/>
      <c r="K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69"/>
      <c r="DG434" s="197"/>
    </row>
    <row r="435" spans="1:111" s="67" customFormat="1" ht="34.5" customHeight="1">
      <c r="A435" s="183"/>
      <c r="D435" s="65"/>
      <c r="I435" s="68"/>
      <c r="K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69"/>
      <c r="DG435" s="197"/>
    </row>
    <row r="436" spans="1:111" s="67" customFormat="1" ht="34.5" customHeight="1">
      <c r="A436" s="183"/>
      <c r="D436" s="65"/>
      <c r="I436" s="68"/>
      <c r="K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69"/>
      <c r="DG436" s="197"/>
    </row>
    <row r="437" spans="1:111" s="67" customFormat="1" ht="34.5" customHeight="1">
      <c r="A437" s="183"/>
      <c r="D437" s="65"/>
      <c r="I437" s="68"/>
      <c r="K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69"/>
      <c r="DG437" s="197"/>
    </row>
    <row r="438" spans="1:111" s="67" customFormat="1" ht="34.5" customHeight="1">
      <c r="A438" s="183"/>
      <c r="D438" s="65"/>
      <c r="I438" s="68"/>
      <c r="K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69"/>
      <c r="DG438" s="197"/>
    </row>
    <row r="439" spans="1:111" s="67" customFormat="1" ht="34.5" customHeight="1">
      <c r="A439" s="183"/>
      <c r="D439" s="65"/>
      <c r="I439" s="68"/>
      <c r="K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69"/>
      <c r="DG439" s="197"/>
    </row>
    <row r="440" spans="1:111" s="67" customFormat="1" ht="34.5" customHeight="1">
      <c r="A440" s="183"/>
      <c r="D440" s="65"/>
      <c r="I440" s="68"/>
      <c r="K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69"/>
      <c r="DG440" s="197"/>
    </row>
    <row r="441" spans="1:111" s="67" customFormat="1" ht="34.5" customHeight="1">
      <c r="A441" s="183"/>
      <c r="D441" s="65"/>
      <c r="I441" s="68"/>
      <c r="K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69"/>
      <c r="DG441" s="197"/>
    </row>
    <row r="442" spans="1:111" s="67" customFormat="1" ht="34.5" customHeight="1">
      <c r="A442" s="183"/>
      <c r="D442" s="65"/>
      <c r="I442" s="68"/>
      <c r="K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69"/>
      <c r="DG442" s="197"/>
    </row>
    <row r="443" spans="1:111" s="67" customFormat="1" ht="34.5" customHeight="1">
      <c r="A443" s="183"/>
      <c r="D443" s="65"/>
      <c r="I443" s="68"/>
      <c r="K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69"/>
      <c r="DG443" s="197"/>
    </row>
    <row r="444" spans="1:111" s="67" customFormat="1" ht="34.5" customHeight="1">
      <c r="A444" s="183"/>
      <c r="D444" s="65"/>
      <c r="I444" s="68"/>
      <c r="K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69"/>
      <c r="DG444" s="197"/>
    </row>
    <row r="445" spans="1:111" s="67" customFormat="1" ht="34.5" customHeight="1">
      <c r="A445" s="183"/>
      <c r="D445" s="65"/>
      <c r="I445" s="68"/>
      <c r="K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69"/>
      <c r="DG445" s="197"/>
    </row>
    <row r="446" spans="1:111" s="67" customFormat="1" ht="34.5" customHeight="1">
      <c r="A446" s="183"/>
      <c r="D446" s="65"/>
      <c r="I446" s="68"/>
      <c r="K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69"/>
      <c r="DG446" s="197"/>
    </row>
    <row r="447" spans="1:111" s="67" customFormat="1" ht="34.5" customHeight="1">
      <c r="A447" s="183"/>
      <c r="D447" s="65"/>
      <c r="I447" s="68"/>
      <c r="K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69"/>
      <c r="DG447" s="197"/>
    </row>
    <row r="448" spans="1:111" s="67" customFormat="1" ht="34.5" customHeight="1">
      <c r="A448" s="183"/>
      <c r="D448" s="65"/>
      <c r="I448" s="68"/>
      <c r="K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69"/>
      <c r="DG448" s="197"/>
    </row>
    <row r="449" spans="1:111" s="67" customFormat="1" ht="34.5" customHeight="1">
      <c r="A449" s="183"/>
      <c r="D449" s="65"/>
      <c r="I449" s="68"/>
      <c r="K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69"/>
      <c r="DG449" s="197"/>
    </row>
    <row r="450" spans="1:111" s="67" customFormat="1" ht="34.5" customHeight="1">
      <c r="A450" s="183"/>
      <c r="D450" s="65"/>
      <c r="I450" s="68"/>
      <c r="K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69"/>
      <c r="DG450" s="197"/>
    </row>
    <row r="451" spans="1:111" s="67" customFormat="1" ht="34.5" customHeight="1">
      <c r="A451" s="183"/>
      <c r="D451" s="65"/>
      <c r="I451" s="68"/>
      <c r="K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69"/>
      <c r="DG451" s="197"/>
    </row>
    <row r="452" spans="1:111" s="67" customFormat="1" ht="34.5" customHeight="1">
      <c r="A452" s="183"/>
      <c r="D452" s="65"/>
      <c r="I452" s="68"/>
      <c r="K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69"/>
      <c r="DG452" s="197"/>
    </row>
    <row r="453" spans="1:111" s="67" customFormat="1" ht="34.5" customHeight="1">
      <c r="A453" s="183"/>
      <c r="D453" s="65"/>
      <c r="I453" s="68"/>
      <c r="K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69"/>
      <c r="DG453" s="197"/>
    </row>
    <row r="454" spans="1:111" s="67" customFormat="1" ht="34.5" customHeight="1">
      <c r="A454" s="183"/>
      <c r="D454" s="65"/>
      <c r="I454" s="68"/>
      <c r="K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69"/>
      <c r="DG454" s="197"/>
    </row>
    <row r="455" spans="1:111" s="67" customFormat="1" ht="34.5" customHeight="1">
      <c r="A455" s="183"/>
      <c r="D455" s="65"/>
      <c r="I455" s="68"/>
      <c r="K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69"/>
      <c r="DG455" s="197"/>
    </row>
    <row r="456" spans="1:111" s="67" customFormat="1" ht="34.5" customHeight="1">
      <c r="A456" s="183"/>
      <c r="D456" s="65"/>
      <c r="I456" s="68"/>
      <c r="K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69"/>
      <c r="DG456" s="197"/>
    </row>
    <row r="457" spans="1:111" s="67" customFormat="1" ht="34.5" customHeight="1">
      <c r="A457" s="183"/>
      <c r="D457" s="65"/>
      <c r="I457" s="68"/>
      <c r="K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69"/>
      <c r="DG457" s="197"/>
    </row>
    <row r="458" spans="1:111" s="67" customFormat="1" ht="34.5" customHeight="1">
      <c r="A458" s="183"/>
      <c r="D458" s="65"/>
      <c r="I458" s="68"/>
      <c r="K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69"/>
      <c r="DG458" s="197"/>
    </row>
    <row r="459" spans="1:111" s="67" customFormat="1" ht="34.5" customHeight="1">
      <c r="A459" s="183"/>
      <c r="D459" s="65"/>
      <c r="I459" s="68"/>
      <c r="K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69"/>
      <c r="DG459" s="197"/>
    </row>
    <row r="460" spans="1:111" s="67" customFormat="1" ht="34.5" customHeight="1">
      <c r="A460" s="183"/>
      <c r="D460" s="65"/>
      <c r="I460" s="68"/>
      <c r="K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69"/>
      <c r="DG460" s="197"/>
    </row>
    <row r="461" spans="1:111" s="67" customFormat="1" ht="34.5" customHeight="1">
      <c r="A461" s="183"/>
      <c r="D461" s="65"/>
      <c r="I461" s="68"/>
      <c r="K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69"/>
      <c r="DG461" s="197"/>
    </row>
    <row r="462" spans="1:111" s="67" customFormat="1" ht="34.5" customHeight="1">
      <c r="A462" s="183"/>
      <c r="D462" s="65"/>
      <c r="I462" s="68"/>
      <c r="K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69"/>
      <c r="DG462" s="197"/>
    </row>
    <row r="463" spans="1:111" s="67" customFormat="1" ht="34.5" customHeight="1">
      <c r="A463" s="183"/>
      <c r="D463" s="65"/>
      <c r="I463" s="68"/>
      <c r="K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69"/>
      <c r="DG463" s="197"/>
    </row>
    <row r="464" spans="1:111" s="67" customFormat="1" ht="34.5" customHeight="1">
      <c r="A464" s="183"/>
      <c r="D464" s="65"/>
      <c r="I464" s="68"/>
      <c r="K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69"/>
      <c r="DG464" s="197"/>
    </row>
    <row r="465" spans="1:111" s="67" customFormat="1" ht="34.5" customHeight="1">
      <c r="A465" s="183"/>
      <c r="D465" s="65"/>
      <c r="I465" s="68"/>
      <c r="K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69"/>
      <c r="DG465" s="197"/>
    </row>
    <row r="466" spans="1:111" s="67" customFormat="1" ht="34.5" customHeight="1">
      <c r="A466" s="183"/>
      <c r="D466" s="65"/>
      <c r="I466" s="68"/>
      <c r="K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69"/>
      <c r="DG466" s="197"/>
    </row>
    <row r="467" spans="1:111" s="67" customFormat="1" ht="34.5" customHeight="1">
      <c r="A467" s="183"/>
      <c r="D467" s="65"/>
      <c r="I467" s="68"/>
      <c r="K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69"/>
      <c r="DG467" s="197"/>
    </row>
    <row r="468" spans="1:111" s="67" customFormat="1" ht="34.5" customHeight="1">
      <c r="A468" s="183"/>
      <c r="D468" s="65"/>
      <c r="I468" s="68"/>
      <c r="K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69"/>
      <c r="DG468" s="197"/>
    </row>
    <row r="469" spans="1:111" s="67" customFormat="1" ht="34.5" customHeight="1">
      <c r="A469" s="183"/>
      <c r="D469" s="65"/>
      <c r="I469" s="68"/>
      <c r="K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69"/>
      <c r="DG469" s="197"/>
    </row>
    <row r="470" spans="1:111" s="67" customFormat="1" ht="34.5" customHeight="1">
      <c r="A470" s="183"/>
      <c r="D470" s="65"/>
      <c r="I470" s="68"/>
      <c r="K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69"/>
      <c r="DG470" s="197"/>
    </row>
    <row r="471" spans="1:111" s="67" customFormat="1" ht="34.5" customHeight="1">
      <c r="A471" s="183"/>
      <c r="D471" s="65"/>
      <c r="I471" s="68"/>
      <c r="K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69"/>
      <c r="DG471" s="197"/>
    </row>
    <row r="472" spans="1:111" s="67" customFormat="1" ht="34.5" customHeight="1">
      <c r="A472" s="183"/>
      <c r="D472" s="65"/>
      <c r="I472" s="68"/>
      <c r="K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69"/>
      <c r="DG472" s="197"/>
    </row>
    <row r="473" spans="1:111" s="67" customFormat="1" ht="34.5" customHeight="1">
      <c r="A473" s="183"/>
      <c r="D473" s="65"/>
      <c r="I473" s="68"/>
      <c r="K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69"/>
      <c r="DG473" s="197"/>
    </row>
    <row r="474" spans="1:111" s="67" customFormat="1" ht="34.5" customHeight="1">
      <c r="A474" s="183"/>
      <c r="D474" s="65"/>
      <c r="I474" s="68"/>
      <c r="K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69"/>
      <c r="DG474" s="197"/>
    </row>
    <row r="475" spans="1:111" s="67" customFormat="1" ht="34.5" customHeight="1">
      <c r="A475" s="183"/>
      <c r="D475" s="65"/>
      <c r="I475" s="68"/>
      <c r="K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69"/>
      <c r="DG475" s="197"/>
    </row>
    <row r="476" spans="1:111" s="67" customFormat="1" ht="34.5" customHeight="1">
      <c r="A476" s="183"/>
      <c r="D476" s="65"/>
      <c r="I476" s="68"/>
      <c r="K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69"/>
      <c r="DG476" s="197"/>
    </row>
    <row r="477" spans="1:111" s="67" customFormat="1" ht="34.5" customHeight="1">
      <c r="A477" s="183"/>
      <c r="D477" s="65"/>
      <c r="I477" s="68"/>
      <c r="K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69"/>
      <c r="DG477" s="197"/>
    </row>
    <row r="478" spans="1:111" s="67" customFormat="1" ht="34.5" customHeight="1">
      <c r="A478" s="183"/>
      <c r="D478" s="65"/>
      <c r="I478" s="68"/>
      <c r="K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69"/>
      <c r="DG478" s="197"/>
    </row>
    <row r="479" spans="1:111" s="67" customFormat="1" ht="34.5" customHeight="1">
      <c r="A479" s="183"/>
      <c r="D479" s="65"/>
      <c r="I479" s="68"/>
      <c r="K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69"/>
      <c r="DG479" s="197"/>
    </row>
    <row r="480" spans="1:111" s="67" customFormat="1" ht="34.5" customHeight="1">
      <c r="A480" s="183"/>
      <c r="D480" s="65"/>
      <c r="I480" s="68"/>
      <c r="K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69"/>
      <c r="DG480" s="197"/>
    </row>
    <row r="481" spans="1:111" s="67" customFormat="1" ht="34.5" customHeight="1">
      <c r="A481" s="183"/>
      <c r="D481" s="65"/>
      <c r="I481" s="68"/>
      <c r="K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69"/>
      <c r="DG481" s="197"/>
    </row>
    <row r="482" spans="1:111" s="67" customFormat="1" ht="34.5" customHeight="1">
      <c r="A482" s="183"/>
      <c r="D482" s="65"/>
      <c r="I482" s="68"/>
      <c r="K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69"/>
      <c r="DG482" s="197"/>
    </row>
    <row r="483" spans="1:111" s="67" customFormat="1" ht="34.5" customHeight="1">
      <c r="A483" s="183"/>
      <c r="D483" s="65"/>
      <c r="I483" s="68"/>
      <c r="K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69"/>
      <c r="DG483" s="197"/>
    </row>
    <row r="484" spans="1:111" s="67" customFormat="1" ht="34.5" customHeight="1">
      <c r="A484" s="183"/>
      <c r="D484" s="65"/>
      <c r="I484" s="68"/>
      <c r="K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69"/>
      <c r="DG484" s="197"/>
    </row>
    <row r="485" spans="1:111" s="67" customFormat="1" ht="34.5" customHeight="1">
      <c r="A485" s="183"/>
      <c r="D485" s="65"/>
      <c r="I485" s="68"/>
      <c r="K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69"/>
      <c r="DG485" s="197"/>
    </row>
    <row r="486" spans="1:111" s="67" customFormat="1" ht="34.5" customHeight="1">
      <c r="A486" s="183"/>
      <c r="D486" s="65"/>
      <c r="I486" s="68"/>
      <c r="K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69"/>
      <c r="DG486" s="197"/>
    </row>
    <row r="487" spans="1:111" s="67" customFormat="1" ht="34.5" customHeight="1">
      <c r="A487" s="183"/>
      <c r="D487" s="65"/>
      <c r="I487" s="68"/>
      <c r="K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69"/>
      <c r="DG487" s="197"/>
    </row>
    <row r="488" spans="1:111" s="67" customFormat="1" ht="34.5" customHeight="1">
      <c r="A488" s="183"/>
      <c r="D488" s="65"/>
      <c r="I488" s="68"/>
      <c r="K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69"/>
      <c r="DG488" s="197"/>
    </row>
    <row r="489" spans="1:111" s="67" customFormat="1" ht="34.5" customHeight="1">
      <c r="A489" s="183"/>
      <c r="D489" s="65"/>
      <c r="I489" s="68"/>
      <c r="K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69"/>
      <c r="DG489" s="197"/>
    </row>
    <row r="490" spans="1:111" s="67" customFormat="1" ht="34.5" customHeight="1">
      <c r="A490" s="183"/>
      <c r="D490" s="65"/>
      <c r="I490" s="68"/>
      <c r="K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69"/>
      <c r="DG490" s="197"/>
    </row>
    <row r="491" spans="1:111" s="67" customFormat="1" ht="34.5" customHeight="1">
      <c r="A491" s="183"/>
      <c r="D491" s="65"/>
      <c r="I491" s="68"/>
      <c r="K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69"/>
      <c r="DG491" s="197"/>
    </row>
    <row r="492" spans="1:111" s="67" customFormat="1" ht="34.5" customHeight="1">
      <c r="A492" s="183"/>
      <c r="D492" s="65"/>
      <c r="I492" s="68"/>
      <c r="K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69"/>
      <c r="DG492" s="197"/>
    </row>
    <row r="493" spans="1:111" s="67" customFormat="1" ht="34.5" customHeight="1">
      <c r="A493" s="183"/>
      <c r="D493" s="65"/>
      <c r="I493" s="68"/>
      <c r="K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69"/>
      <c r="DG493" s="197"/>
    </row>
    <row r="494" spans="1:111" s="67" customFormat="1" ht="34.5" customHeight="1">
      <c r="A494" s="183"/>
      <c r="D494" s="65"/>
      <c r="I494" s="68"/>
      <c r="K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69"/>
      <c r="DG494" s="197"/>
    </row>
    <row r="495" spans="1:111" s="67" customFormat="1" ht="34.5" customHeight="1">
      <c r="A495" s="183"/>
      <c r="D495" s="65"/>
      <c r="I495" s="68"/>
      <c r="K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69"/>
      <c r="DG495" s="197"/>
    </row>
    <row r="496" spans="1:111" s="67" customFormat="1" ht="34.5" customHeight="1">
      <c r="A496" s="183"/>
      <c r="D496" s="65"/>
      <c r="I496" s="68"/>
      <c r="K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69"/>
      <c r="DG496" s="197"/>
    </row>
    <row r="497" spans="1:111" s="67" customFormat="1" ht="34.5" customHeight="1">
      <c r="A497" s="183"/>
      <c r="D497" s="65"/>
      <c r="I497" s="68"/>
      <c r="K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69"/>
      <c r="DG497" s="197"/>
    </row>
    <row r="498" spans="1:111" s="67" customFormat="1" ht="34.5" customHeight="1">
      <c r="A498" s="183"/>
      <c r="D498" s="65"/>
      <c r="I498" s="68"/>
      <c r="K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69"/>
      <c r="DG498" s="197"/>
    </row>
    <row r="499" spans="1:111" s="67" customFormat="1" ht="34.5" customHeight="1">
      <c r="A499" s="183"/>
      <c r="D499" s="65"/>
      <c r="I499" s="68"/>
      <c r="K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69"/>
      <c r="DG499" s="197"/>
    </row>
    <row r="500" spans="1:111" s="67" customFormat="1" ht="34.5" customHeight="1">
      <c r="A500" s="183"/>
      <c r="D500" s="65"/>
      <c r="I500" s="68"/>
      <c r="K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69"/>
      <c r="DG500" s="197"/>
    </row>
    <row r="501" spans="1:111" s="67" customFormat="1" ht="34.5" customHeight="1">
      <c r="A501" s="183"/>
      <c r="D501" s="65"/>
      <c r="I501" s="68"/>
      <c r="K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69"/>
      <c r="DG501" s="197"/>
    </row>
    <row r="502" spans="1:111" s="67" customFormat="1" ht="34.5" customHeight="1">
      <c r="A502" s="183"/>
      <c r="D502" s="65"/>
      <c r="I502" s="68"/>
      <c r="K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69"/>
      <c r="DG502" s="197"/>
    </row>
    <row r="503" spans="1:111" s="67" customFormat="1" ht="34.5" customHeight="1">
      <c r="A503" s="183"/>
      <c r="D503" s="65"/>
      <c r="I503" s="68"/>
      <c r="K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69"/>
      <c r="DG503" s="197"/>
    </row>
    <row r="504" spans="1:111" s="67" customFormat="1" ht="34.5" customHeight="1">
      <c r="A504" s="183"/>
      <c r="D504" s="65"/>
      <c r="I504" s="68"/>
      <c r="K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69"/>
      <c r="DG504" s="197"/>
    </row>
    <row r="505" spans="1:111" s="67" customFormat="1" ht="34.5" customHeight="1">
      <c r="A505" s="183"/>
      <c r="D505" s="65"/>
      <c r="I505" s="68"/>
      <c r="K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69"/>
      <c r="DG505" s="197"/>
    </row>
    <row r="506" spans="1:111" s="67" customFormat="1" ht="34.5" customHeight="1">
      <c r="A506" s="183"/>
      <c r="D506" s="65"/>
      <c r="I506" s="68"/>
      <c r="K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69"/>
      <c r="DG506" s="197"/>
    </row>
    <row r="507" spans="1:111" s="67" customFormat="1" ht="34.5" customHeight="1">
      <c r="A507" s="183"/>
      <c r="D507" s="65"/>
      <c r="I507" s="68"/>
      <c r="K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69"/>
      <c r="DG507" s="197"/>
    </row>
    <row r="508" spans="1:111" s="67" customFormat="1" ht="34.5" customHeight="1">
      <c r="A508" s="183"/>
      <c r="D508" s="65"/>
      <c r="I508" s="68"/>
      <c r="K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69"/>
      <c r="DG508" s="197"/>
    </row>
    <row r="509" spans="1:111" s="67" customFormat="1" ht="34.5" customHeight="1">
      <c r="A509" s="183"/>
      <c r="D509" s="65"/>
      <c r="I509" s="68"/>
      <c r="K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69"/>
      <c r="DG509" s="197"/>
    </row>
    <row r="510" spans="1:111" s="67" customFormat="1" ht="34.5" customHeight="1">
      <c r="A510" s="183"/>
      <c r="D510" s="65"/>
      <c r="I510" s="68"/>
      <c r="K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69"/>
      <c r="DG510" s="197"/>
    </row>
    <row r="511" spans="1:111" s="67" customFormat="1" ht="34.5" customHeight="1">
      <c r="A511" s="183"/>
      <c r="D511" s="65"/>
      <c r="I511" s="68"/>
      <c r="K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69"/>
      <c r="DG511" s="197"/>
    </row>
    <row r="512" spans="1:111" s="67" customFormat="1" ht="34.5" customHeight="1">
      <c r="A512" s="183"/>
      <c r="D512" s="65"/>
      <c r="I512" s="68"/>
      <c r="K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69"/>
      <c r="DG512" s="197"/>
    </row>
    <row r="513" spans="1:111" s="67" customFormat="1" ht="34.5" customHeight="1">
      <c r="A513" s="183"/>
      <c r="D513" s="65"/>
      <c r="I513" s="68"/>
      <c r="K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69"/>
      <c r="DG513" s="197"/>
    </row>
    <row r="514" spans="1:111" s="67" customFormat="1" ht="34.5" customHeight="1">
      <c r="A514" s="183"/>
      <c r="D514" s="65"/>
      <c r="I514" s="68"/>
      <c r="K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69"/>
      <c r="DG514" s="197"/>
    </row>
    <row r="515" spans="1:111" s="67" customFormat="1" ht="34.5" customHeight="1">
      <c r="A515" s="183"/>
      <c r="D515" s="65"/>
      <c r="I515" s="68"/>
      <c r="K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69"/>
      <c r="DG515" s="197"/>
    </row>
    <row r="516" spans="1:111" s="67" customFormat="1" ht="34.5" customHeight="1">
      <c r="A516" s="183"/>
      <c r="D516" s="65"/>
      <c r="I516" s="68"/>
      <c r="K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69"/>
      <c r="DG516" s="197"/>
    </row>
    <row r="517" spans="1:111" s="67" customFormat="1" ht="34.5" customHeight="1">
      <c r="A517" s="183"/>
      <c r="D517" s="65"/>
      <c r="I517" s="68"/>
      <c r="K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69"/>
      <c r="DG517" s="197"/>
    </row>
    <row r="518" spans="1:111" s="67" customFormat="1" ht="34.5" customHeight="1">
      <c r="A518" s="183"/>
      <c r="D518" s="65"/>
      <c r="I518" s="68"/>
      <c r="K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69"/>
      <c r="DG518" s="197"/>
    </row>
    <row r="519" spans="1:111" s="67" customFormat="1" ht="34.5" customHeight="1">
      <c r="A519" s="183"/>
      <c r="D519" s="65"/>
      <c r="I519" s="68"/>
      <c r="K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69"/>
      <c r="DG519" s="197"/>
    </row>
    <row r="520" spans="1:111" s="67" customFormat="1" ht="34.5" customHeight="1">
      <c r="A520" s="183"/>
      <c r="D520" s="65"/>
      <c r="I520" s="68"/>
      <c r="K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69"/>
      <c r="DG520" s="197"/>
    </row>
    <row r="521" spans="1:111" s="67" customFormat="1" ht="34.5" customHeight="1">
      <c r="A521" s="183"/>
      <c r="D521" s="65"/>
      <c r="I521" s="68"/>
      <c r="K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69"/>
      <c r="DG521" s="197"/>
    </row>
    <row r="522" spans="1:111" s="67" customFormat="1" ht="34.5" customHeight="1">
      <c r="A522" s="183"/>
      <c r="D522" s="65"/>
      <c r="I522" s="68"/>
      <c r="K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69"/>
      <c r="DG522" s="197"/>
    </row>
    <row r="523" spans="1:111" s="67" customFormat="1" ht="34.5" customHeight="1">
      <c r="A523" s="183"/>
      <c r="D523" s="65"/>
      <c r="I523" s="68"/>
      <c r="K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69"/>
      <c r="DG523" s="197"/>
    </row>
    <row r="524" spans="1:111" s="67" customFormat="1" ht="34.5" customHeight="1">
      <c r="A524" s="183"/>
      <c r="D524" s="65"/>
      <c r="I524" s="68"/>
      <c r="K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69"/>
      <c r="DG524" s="197"/>
    </row>
    <row r="525" spans="1:111" s="67" customFormat="1" ht="34.5" customHeight="1">
      <c r="A525" s="183"/>
      <c r="D525" s="65"/>
      <c r="I525" s="68"/>
      <c r="K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69"/>
      <c r="DG525" s="197"/>
    </row>
    <row r="526" spans="1:111" s="67" customFormat="1" ht="34.5" customHeight="1">
      <c r="A526" s="183"/>
      <c r="D526" s="65"/>
      <c r="I526" s="68"/>
      <c r="K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69"/>
      <c r="DG526" s="197"/>
    </row>
    <row r="527" spans="1:111" s="67" customFormat="1" ht="34.5" customHeight="1">
      <c r="A527" s="183"/>
      <c r="D527" s="65"/>
      <c r="I527" s="68"/>
      <c r="K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69"/>
      <c r="DG527" s="197"/>
    </row>
    <row r="528" spans="1:111" s="67" customFormat="1" ht="34.5" customHeight="1">
      <c r="A528" s="183"/>
      <c r="D528" s="65"/>
      <c r="I528" s="68"/>
      <c r="K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69"/>
      <c r="DG528" s="197"/>
    </row>
    <row r="529" spans="1:111" s="67" customFormat="1" ht="34.5" customHeight="1">
      <c r="A529" s="183"/>
      <c r="D529" s="65"/>
      <c r="I529" s="68"/>
      <c r="K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69"/>
      <c r="DG529" s="197"/>
    </row>
    <row r="530" spans="1:111" s="67" customFormat="1" ht="34.5" customHeight="1">
      <c r="A530" s="183"/>
      <c r="D530" s="65"/>
      <c r="I530" s="68"/>
      <c r="K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69"/>
      <c r="DG530" s="197"/>
    </row>
    <row r="531" spans="1:111" s="67" customFormat="1" ht="34.5" customHeight="1">
      <c r="A531" s="183"/>
      <c r="D531" s="65"/>
      <c r="I531" s="68"/>
      <c r="K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69"/>
      <c r="DG531" s="197"/>
    </row>
    <row r="532" spans="1:111" s="67" customFormat="1" ht="34.5" customHeight="1">
      <c r="A532" s="183"/>
      <c r="D532" s="65"/>
      <c r="I532" s="68"/>
      <c r="K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69"/>
      <c r="DG532" s="197"/>
    </row>
    <row r="533" spans="1:111" s="67" customFormat="1" ht="34.5" customHeight="1">
      <c r="A533" s="183"/>
      <c r="D533" s="65"/>
      <c r="I533" s="68"/>
      <c r="K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69"/>
      <c r="DG533" s="197"/>
    </row>
    <row r="534" spans="1:111" s="67" customFormat="1" ht="34.5" customHeight="1">
      <c r="A534" s="183"/>
      <c r="D534" s="65"/>
      <c r="I534" s="68"/>
      <c r="K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69"/>
      <c r="DG534" s="197"/>
    </row>
    <row r="535" spans="1:111" s="67" customFormat="1" ht="34.5" customHeight="1">
      <c r="A535" s="183"/>
      <c r="D535" s="65"/>
      <c r="I535" s="68"/>
      <c r="K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69"/>
      <c r="DG535" s="197"/>
    </row>
    <row r="536" spans="1:111" s="67" customFormat="1" ht="34.5" customHeight="1">
      <c r="A536" s="183"/>
      <c r="D536" s="65"/>
      <c r="I536" s="68"/>
      <c r="K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69"/>
      <c r="DG536" s="197"/>
    </row>
    <row r="537" spans="1:111" s="67" customFormat="1" ht="34.5" customHeight="1">
      <c r="A537" s="183"/>
      <c r="D537" s="65"/>
      <c r="I537" s="68"/>
      <c r="K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69"/>
      <c r="DG537" s="197"/>
    </row>
    <row r="538" spans="1:111" s="67" customFormat="1" ht="34.5" customHeight="1">
      <c r="A538" s="183"/>
      <c r="D538" s="65"/>
      <c r="I538" s="68"/>
      <c r="K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69"/>
      <c r="DG538" s="197"/>
    </row>
    <row r="539" spans="1:111" s="67" customFormat="1" ht="34.5" customHeight="1">
      <c r="A539" s="183"/>
      <c r="D539" s="65"/>
      <c r="I539" s="68"/>
      <c r="K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69"/>
      <c r="DG539" s="197"/>
    </row>
    <row r="540" spans="1:111" s="67" customFormat="1" ht="34.5" customHeight="1">
      <c r="A540" s="183"/>
      <c r="D540" s="65"/>
      <c r="I540" s="68"/>
      <c r="K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69"/>
      <c r="DG540" s="197"/>
    </row>
    <row r="541" spans="1:111" s="67" customFormat="1" ht="34.5" customHeight="1">
      <c r="A541" s="183"/>
      <c r="D541" s="65"/>
      <c r="I541" s="68"/>
      <c r="K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69"/>
      <c r="DG541" s="197"/>
    </row>
    <row r="542" spans="1:111" s="67" customFormat="1" ht="34.5" customHeight="1">
      <c r="A542" s="183"/>
      <c r="D542" s="65"/>
      <c r="I542" s="68"/>
      <c r="K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69"/>
      <c r="DG542" s="197"/>
    </row>
    <row r="543" spans="1:111" s="67" customFormat="1" ht="34.5" customHeight="1">
      <c r="A543" s="183"/>
      <c r="D543" s="65"/>
      <c r="I543" s="68"/>
      <c r="K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69"/>
      <c r="DG543" s="197"/>
    </row>
    <row r="544" spans="1:111" s="67" customFormat="1" ht="34.5" customHeight="1">
      <c r="A544" s="183"/>
      <c r="D544" s="65"/>
      <c r="I544" s="68"/>
      <c r="K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69"/>
      <c r="DG544" s="197"/>
    </row>
    <row r="545" spans="1:111" s="67" customFormat="1" ht="34.5" customHeight="1">
      <c r="A545" s="183"/>
      <c r="D545" s="65"/>
      <c r="I545" s="68"/>
      <c r="K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69"/>
      <c r="DG545" s="197"/>
    </row>
    <row r="546" spans="1:111" s="67" customFormat="1" ht="34.5" customHeight="1">
      <c r="A546" s="183"/>
      <c r="D546" s="65"/>
      <c r="I546" s="68"/>
      <c r="K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69"/>
      <c r="DG546" s="197"/>
    </row>
    <row r="547" spans="1:111" s="67" customFormat="1" ht="34.5" customHeight="1">
      <c r="A547" s="183"/>
      <c r="D547" s="65"/>
      <c r="I547" s="68"/>
      <c r="K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69"/>
      <c r="DG547" s="197"/>
    </row>
    <row r="548" spans="1:111" s="67" customFormat="1" ht="34.5" customHeight="1">
      <c r="A548" s="183"/>
      <c r="D548" s="65"/>
      <c r="I548" s="68"/>
      <c r="K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69"/>
      <c r="DG548" s="197"/>
    </row>
    <row r="549" spans="1:111" s="67" customFormat="1" ht="34.5" customHeight="1">
      <c r="A549" s="183"/>
      <c r="D549" s="65"/>
      <c r="I549" s="68"/>
      <c r="K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69"/>
      <c r="DG549" s="197"/>
    </row>
    <row r="550" spans="1:111" s="67" customFormat="1" ht="34.5" customHeight="1">
      <c r="A550" s="183"/>
      <c r="D550" s="65"/>
      <c r="I550" s="68"/>
      <c r="K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69"/>
      <c r="DG550" s="197"/>
    </row>
    <row r="551" spans="1:111" s="67" customFormat="1" ht="34.5" customHeight="1">
      <c r="A551" s="183"/>
      <c r="D551" s="65"/>
      <c r="I551" s="68"/>
      <c r="K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69"/>
      <c r="DG551" s="197"/>
    </row>
    <row r="552" spans="1:111" s="67" customFormat="1" ht="34.5" customHeight="1">
      <c r="A552" s="183"/>
      <c r="D552" s="65"/>
      <c r="I552" s="68"/>
      <c r="K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69"/>
      <c r="DG552" s="197"/>
    </row>
    <row r="553" spans="1:111" s="67" customFormat="1" ht="34.5" customHeight="1">
      <c r="A553" s="183"/>
      <c r="D553" s="65"/>
      <c r="I553" s="68"/>
      <c r="K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69"/>
      <c r="DG553" s="197"/>
    </row>
    <row r="554" spans="1:111" s="67" customFormat="1" ht="34.5" customHeight="1">
      <c r="A554" s="183"/>
      <c r="D554" s="65"/>
      <c r="I554" s="68"/>
      <c r="K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69"/>
      <c r="DG554" s="197"/>
    </row>
    <row r="555" spans="1:111" s="67" customFormat="1" ht="34.5" customHeight="1">
      <c r="A555" s="183"/>
      <c r="D555" s="65"/>
      <c r="I555" s="68"/>
      <c r="K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69"/>
      <c r="DG555" s="197"/>
    </row>
    <row r="556" spans="1:111" s="67" customFormat="1" ht="34.5" customHeight="1">
      <c r="A556" s="183"/>
      <c r="D556" s="65"/>
      <c r="I556" s="68"/>
      <c r="K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69"/>
      <c r="DG556" s="197"/>
    </row>
    <row r="557" spans="1:111" s="67" customFormat="1" ht="34.5" customHeight="1">
      <c r="A557" s="183"/>
      <c r="D557" s="65"/>
      <c r="I557" s="68"/>
      <c r="K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69"/>
      <c r="DG557" s="197"/>
    </row>
    <row r="558" spans="1:111" s="67" customFormat="1" ht="34.5" customHeight="1">
      <c r="A558" s="183"/>
      <c r="D558" s="65"/>
      <c r="I558" s="68"/>
      <c r="K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69"/>
      <c r="DG558" s="197"/>
    </row>
    <row r="559" spans="1:111" s="67" customFormat="1" ht="34.5" customHeight="1">
      <c r="A559" s="183"/>
      <c r="D559" s="65"/>
      <c r="I559" s="68"/>
      <c r="K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69"/>
      <c r="DG559" s="197"/>
    </row>
    <row r="560" spans="1:111" s="67" customFormat="1" ht="34.5" customHeight="1">
      <c r="A560" s="183"/>
      <c r="D560" s="65"/>
      <c r="I560" s="68"/>
      <c r="K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69"/>
      <c r="DG560" s="197"/>
    </row>
    <row r="561" spans="1:111" s="67" customFormat="1" ht="34.5" customHeight="1">
      <c r="A561" s="183"/>
      <c r="D561" s="65"/>
      <c r="I561" s="68"/>
      <c r="K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69"/>
      <c r="DG561" s="197"/>
    </row>
    <row r="562" spans="1:111" s="67" customFormat="1" ht="34.5" customHeight="1">
      <c r="A562" s="183"/>
      <c r="D562" s="65"/>
      <c r="I562" s="68"/>
      <c r="K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69"/>
      <c r="DG562" s="197"/>
    </row>
    <row r="563" spans="1:111" s="67" customFormat="1" ht="34.5" customHeight="1">
      <c r="A563" s="183"/>
      <c r="D563" s="65"/>
      <c r="I563" s="68"/>
      <c r="K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69"/>
      <c r="DG563" s="197"/>
    </row>
    <row r="564" spans="1:111" s="67" customFormat="1" ht="34.5" customHeight="1">
      <c r="A564" s="183"/>
      <c r="D564" s="65"/>
      <c r="I564" s="68"/>
      <c r="K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69"/>
      <c r="DG564" s="197"/>
    </row>
    <row r="565" spans="1:111" s="67" customFormat="1" ht="34.5" customHeight="1">
      <c r="A565" s="183"/>
      <c r="D565" s="65"/>
      <c r="I565" s="68"/>
      <c r="K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69"/>
      <c r="DG565" s="197"/>
    </row>
    <row r="566" spans="1:111" s="67" customFormat="1" ht="34.5" customHeight="1">
      <c r="A566" s="183"/>
      <c r="D566" s="65"/>
      <c r="I566" s="68"/>
      <c r="K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69"/>
      <c r="DG566" s="197"/>
    </row>
    <row r="567" spans="1:111" s="67" customFormat="1" ht="34.5" customHeight="1">
      <c r="A567" s="183"/>
      <c r="D567" s="65"/>
      <c r="I567" s="68"/>
      <c r="K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69"/>
      <c r="DG567" s="197"/>
    </row>
    <row r="568" spans="1:111" s="67" customFormat="1" ht="34.5" customHeight="1">
      <c r="A568" s="183"/>
      <c r="D568" s="65"/>
      <c r="I568" s="68"/>
      <c r="K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69"/>
      <c r="DG568" s="197"/>
    </row>
    <row r="569" spans="1:111" s="67" customFormat="1" ht="34.5" customHeight="1">
      <c r="A569" s="183"/>
      <c r="D569" s="65"/>
      <c r="I569" s="68"/>
      <c r="K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69"/>
      <c r="DG569" s="197"/>
    </row>
    <row r="570" spans="1:111" s="67" customFormat="1" ht="34.5" customHeight="1">
      <c r="A570" s="183"/>
      <c r="D570" s="65"/>
      <c r="I570" s="68"/>
      <c r="K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69"/>
      <c r="DG570" s="197"/>
    </row>
    <row r="571" spans="1:111" s="67" customFormat="1" ht="34.5" customHeight="1">
      <c r="A571" s="183"/>
      <c r="D571" s="65"/>
      <c r="I571" s="68"/>
      <c r="K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69"/>
      <c r="DG571" s="197"/>
    </row>
    <row r="572" spans="1:111" s="67" customFormat="1" ht="34.5" customHeight="1">
      <c r="A572" s="183"/>
      <c r="D572" s="65"/>
      <c r="I572" s="68"/>
      <c r="K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69"/>
      <c r="DG572" s="197"/>
    </row>
    <row r="573" spans="1:111" s="67" customFormat="1" ht="34.5" customHeight="1">
      <c r="A573" s="183"/>
      <c r="D573" s="65"/>
      <c r="I573" s="68"/>
      <c r="K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69"/>
      <c r="DG573" s="197"/>
    </row>
    <row r="574" spans="1:111" s="67" customFormat="1" ht="34.5" customHeight="1">
      <c r="A574" s="183"/>
      <c r="D574" s="65"/>
      <c r="I574" s="68"/>
      <c r="K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69"/>
      <c r="DG574" s="197"/>
    </row>
    <row r="575" spans="1:111" s="67" customFormat="1" ht="34.5" customHeight="1">
      <c r="A575" s="183"/>
      <c r="D575" s="65"/>
      <c r="I575" s="68"/>
      <c r="K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69"/>
      <c r="DG575" s="197"/>
    </row>
    <row r="576" spans="1:111" s="67" customFormat="1" ht="34.5" customHeight="1">
      <c r="A576" s="183"/>
      <c r="D576" s="65"/>
      <c r="I576" s="68"/>
      <c r="K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69"/>
      <c r="DG576" s="197"/>
    </row>
    <row r="577" spans="1:111" s="67" customFormat="1" ht="34.5" customHeight="1">
      <c r="A577" s="183"/>
      <c r="D577" s="65"/>
      <c r="I577" s="68"/>
      <c r="K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69"/>
      <c r="DG577" s="197"/>
    </row>
    <row r="578" spans="1:111" s="67" customFormat="1" ht="34.5" customHeight="1">
      <c r="A578" s="183"/>
      <c r="D578" s="65"/>
      <c r="I578" s="68"/>
      <c r="K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69"/>
      <c r="DG578" s="197"/>
    </row>
    <row r="579" spans="1:111" s="67" customFormat="1" ht="34.5" customHeight="1">
      <c r="A579" s="183"/>
      <c r="D579" s="65"/>
      <c r="I579" s="68"/>
      <c r="K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69"/>
      <c r="DG579" s="197"/>
    </row>
    <row r="580" spans="1:111" s="67" customFormat="1" ht="34.5" customHeight="1">
      <c r="A580" s="183"/>
      <c r="D580" s="65"/>
      <c r="I580" s="68"/>
      <c r="K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69"/>
      <c r="DG580" s="197"/>
    </row>
    <row r="581" spans="1:111" s="67" customFormat="1" ht="34.5" customHeight="1">
      <c r="A581" s="183"/>
      <c r="D581" s="65"/>
      <c r="I581" s="68"/>
      <c r="K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69"/>
      <c r="DG581" s="197"/>
    </row>
    <row r="582" spans="1:111" s="67" customFormat="1" ht="34.5" customHeight="1">
      <c r="A582" s="183"/>
      <c r="D582" s="65"/>
      <c r="I582" s="68"/>
      <c r="K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69"/>
      <c r="DG582" s="197"/>
    </row>
    <row r="583" spans="1:111" s="67" customFormat="1" ht="34.5" customHeight="1">
      <c r="A583" s="183"/>
      <c r="D583" s="65"/>
      <c r="I583" s="68"/>
      <c r="K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69"/>
      <c r="DG583" s="197"/>
    </row>
    <row r="584" spans="1:111" s="67" customFormat="1" ht="34.5" customHeight="1">
      <c r="A584" s="183"/>
      <c r="D584" s="65"/>
      <c r="I584" s="68"/>
      <c r="K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69"/>
      <c r="DG584" s="197"/>
    </row>
    <row r="585" spans="1:111" s="67" customFormat="1" ht="34.5" customHeight="1">
      <c r="A585" s="183"/>
      <c r="D585" s="65"/>
      <c r="I585" s="68"/>
      <c r="K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69"/>
      <c r="DG585" s="197"/>
    </row>
    <row r="586" spans="1:111" s="67" customFormat="1" ht="34.5" customHeight="1">
      <c r="A586" s="183"/>
      <c r="D586" s="65"/>
      <c r="I586" s="68"/>
      <c r="K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69"/>
      <c r="DG586" s="197"/>
    </row>
    <row r="587" spans="1:111" s="67" customFormat="1" ht="34.5" customHeight="1">
      <c r="A587" s="183"/>
      <c r="D587" s="65"/>
      <c r="I587" s="68"/>
      <c r="K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69"/>
      <c r="DG587" s="197"/>
    </row>
    <row r="588" spans="1:111" s="67" customFormat="1" ht="34.5" customHeight="1">
      <c r="A588" s="183"/>
      <c r="D588" s="65"/>
      <c r="I588" s="68"/>
      <c r="K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69"/>
      <c r="DG588" s="197"/>
    </row>
    <row r="589" spans="1:111" s="67" customFormat="1" ht="34.5" customHeight="1">
      <c r="A589" s="183"/>
      <c r="D589" s="65"/>
      <c r="I589" s="68"/>
      <c r="K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69"/>
      <c r="DG589" s="197"/>
    </row>
    <row r="590" spans="1:111" s="67" customFormat="1" ht="34.5" customHeight="1">
      <c r="A590" s="183"/>
      <c r="D590" s="65"/>
      <c r="I590" s="68"/>
      <c r="K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69"/>
      <c r="DG590" s="197"/>
    </row>
    <row r="591" spans="1:111" s="67" customFormat="1" ht="34.5" customHeight="1">
      <c r="A591" s="183"/>
      <c r="D591" s="65"/>
      <c r="I591" s="68"/>
      <c r="K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69"/>
      <c r="DG591" s="197"/>
    </row>
    <row r="592" spans="1:111" s="67" customFormat="1" ht="34.5" customHeight="1">
      <c r="A592" s="183"/>
      <c r="D592" s="65"/>
      <c r="I592" s="68"/>
      <c r="K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69"/>
      <c r="DG592" s="197"/>
    </row>
    <row r="593" spans="1:111" s="67" customFormat="1" ht="34.5" customHeight="1">
      <c r="A593" s="183"/>
      <c r="D593" s="65"/>
      <c r="I593" s="68"/>
      <c r="K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69"/>
      <c r="DG593" s="197"/>
    </row>
    <row r="594" spans="1:111" s="67" customFormat="1" ht="34.5" customHeight="1">
      <c r="A594" s="183"/>
      <c r="D594" s="65"/>
      <c r="I594" s="68"/>
      <c r="K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69"/>
      <c r="DG594" s="197"/>
    </row>
    <row r="595" spans="1:111" s="67" customFormat="1" ht="34.5" customHeight="1">
      <c r="A595" s="183"/>
      <c r="D595" s="65"/>
      <c r="I595" s="68"/>
      <c r="K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69"/>
      <c r="DG595" s="197"/>
    </row>
    <row r="596" spans="1:111" s="67" customFormat="1" ht="34.5" customHeight="1">
      <c r="A596" s="183"/>
      <c r="D596" s="65"/>
      <c r="I596" s="68"/>
      <c r="K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69"/>
      <c r="DG596" s="197"/>
    </row>
    <row r="597" spans="1:111" s="67" customFormat="1" ht="34.5" customHeight="1">
      <c r="A597" s="183"/>
      <c r="D597" s="65"/>
      <c r="I597" s="68"/>
      <c r="K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69"/>
      <c r="DG597" s="197"/>
    </row>
    <row r="598" spans="1:111" s="67" customFormat="1" ht="34.5" customHeight="1">
      <c r="A598" s="183"/>
      <c r="D598" s="65"/>
      <c r="I598" s="68"/>
      <c r="K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69"/>
      <c r="DG598" s="197"/>
    </row>
    <row r="599" spans="1:111" s="67" customFormat="1" ht="34.5" customHeight="1">
      <c r="A599" s="183"/>
      <c r="D599" s="65"/>
      <c r="I599" s="68"/>
      <c r="K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69"/>
      <c r="DG599" s="197"/>
    </row>
    <row r="600" spans="1:111" s="67" customFormat="1" ht="34.5" customHeight="1">
      <c r="A600" s="183"/>
      <c r="D600" s="65"/>
      <c r="I600" s="68"/>
      <c r="K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69"/>
      <c r="DG600" s="197"/>
    </row>
    <row r="601" spans="1:111" s="67" customFormat="1" ht="34.5" customHeight="1">
      <c r="A601" s="183"/>
      <c r="D601" s="65"/>
      <c r="I601" s="68"/>
      <c r="K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69"/>
      <c r="DG601" s="197"/>
    </row>
    <row r="602" spans="1:111" s="67" customFormat="1" ht="34.5" customHeight="1">
      <c r="A602" s="183"/>
      <c r="D602" s="65"/>
      <c r="I602" s="68"/>
      <c r="K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69"/>
      <c r="DG602" s="197"/>
    </row>
    <row r="603" spans="1:111" s="67" customFormat="1" ht="34.5" customHeight="1">
      <c r="A603" s="183"/>
      <c r="D603" s="65"/>
      <c r="I603" s="68"/>
      <c r="K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69"/>
      <c r="DG603" s="197"/>
    </row>
    <row r="604" spans="1:111" s="67" customFormat="1" ht="34.5" customHeight="1">
      <c r="A604" s="183"/>
      <c r="D604" s="65"/>
      <c r="I604" s="68"/>
      <c r="K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69"/>
      <c r="DG604" s="197"/>
    </row>
    <row r="605" spans="1:111" s="67" customFormat="1" ht="34.5" customHeight="1">
      <c r="A605" s="183"/>
      <c r="D605" s="65"/>
      <c r="I605" s="68"/>
      <c r="K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69"/>
      <c r="DG605" s="197"/>
    </row>
    <row r="606" spans="1:111" s="67" customFormat="1" ht="34.5" customHeight="1">
      <c r="A606" s="183"/>
      <c r="D606" s="65"/>
      <c r="I606" s="68"/>
      <c r="K606" s="1"/>
      <c r="L606" s="44"/>
      <c r="M606" s="44"/>
      <c r="N606" s="44"/>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69"/>
      <c r="DG606" s="197"/>
    </row>
  </sheetData>
  <mergeCells count="4">
    <mergeCell ref="A8:N8"/>
    <mergeCell ref="P8:AT9"/>
    <mergeCell ref="AV8:BZ9"/>
    <mergeCell ref="CB8:DF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9"/>
  <sheetViews>
    <sheetView showGridLines="0" topLeftCell="B13" zoomScale="110" zoomScaleNormal="110" workbookViewId="0">
      <selection activeCell="I26" sqref="I26"/>
    </sheetView>
  </sheetViews>
  <sheetFormatPr baseColWidth="10" defaultRowHeight="15"/>
  <cols>
    <col min="1" max="1" width="47" customWidth="1"/>
    <col min="2" max="2" width="44.42578125" bestFit="1" customWidth="1"/>
    <col min="3" max="3" width="13" bestFit="1" customWidth="1"/>
    <col min="4" max="4" width="18.7109375" bestFit="1" customWidth="1"/>
    <col min="5" max="5" width="25.5703125" bestFit="1" customWidth="1"/>
    <col min="6" max="6" width="19.85546875" customWidth="1"/>
    <col min="7" max="9" width="10.85546875" bestFit="1" customWidth="1"/>
    <col min="10" max="12" width="22" style="2" customWidth="1"/>
    <col min="13" max="13" width="24.85546875" bestFit="1" customWidth="1"/>
    <col min="16" max="16" width="41.28515625" bestFit="1" customWidth="1"/>
    <col min="17" max="17" width="8.7109375" bestFit="1" customWidth="1"/>
    <col min="18" max="18" width="18.7109375" bestFit="1" customWidth="1"/>
    <col min="19" max="19" width="16.28515625" bestFit="1" customWidth="1"/>
    <col min="20" max="20" width="19.42578125" bestFit="1" customWidth="1"/>
    <col min="21" max="23" width="10.85546875" bestFit="1" customWidth="1"/>
    <col min="24" max="24" width="22.28515625" bestFit="1" customWidth="1"/>
    <col min="25" max="25" width="16.5703125" bestFit="1" customWidth="1"/>
    <col min="26" max="26" width="22.28515625" bestFit="1" customWidth="1"/>
    <col min="27" max="27" width="25.5703125" bestFit="1" customWidth="1"/>
  </cols>
  <sheetData>
    <row r="1" spans="1:15" ht="30.75" customHeight="1"/>
    <row r="2" spans="1:15" ht="30.75" customHeight="1"/>
    <row r="3" spans="1:15" ht="30.75" customHeight="1"/>
    <row r="4" spans="1:15" ht="15.75">
      <c r="A4" s="10" t="s">
        <v>45</v>
      </c>
    </row>
    <row r="5" spans="1:15">
      <c r="A5" s="11" t="s">
        <v>115</v>
      </c>
      <c r="B5" s="26"/>
      <c r="C5" s="26"/>
      <c r="D5" s="27"/>
      <c r="E5" s="600"/>
      <c r="F5" s="600"/>
      <c r="G5" s="600"/>
      <c r="H5" s="600"/>
      <c r="I5" s="600"/>
      <c r="J5" s="600"/>
      <c r="K5" s="43"/>
      <c r="L5" s="43"/>
      <c r="M5" s="26"/>
      <c r="N5" s="28"/>
      <c r="O5" s="28"/>
    </row>
    <row r="6" spans="1:15">
      <c r="A6" s="11" t="s">
        <v>112</v>
      </c>
      <c r="B6" s="26"/>
      <c r="C6" s="26"/>
      <c r="D6" s="26"/>
      <c r="E6" s="600"/>
      <c r="F6" s="600"/>
      <c r="G6" s="600"/>
      <c r="H6" s="600"/>
      <c r="I6" s="600"/>
      <c r="J6" s="600"/>
      <c r="K6" s="43"/>
      <c r="L6" s="43"/>
      <c r="M6" s="26"/>
      <c r="N6" s="28"/>
      <c r="O6" s="28"/>
    </row>
    <row r="7" spans="1:15">
      <c r="A7" s="11"/>
      <c r="B7" s="11"/>
      <c r="C7" s="26"/>
      <c r="E7" s="29"/>
      <c r="F7" s="29"/>
      <c r="G7" s="29"/>
      <c r="H7" s="29"/>
      <c r="I7" s="29"/>
      <c r="J7" s="43"/>
      <c r="K7" s="43"/>
      <c r="L7" s="43"/>
      <c r="M7" s="26"/>
      <c r="N7" s="28"/>
      <c r="O7" s="28"/>
    </row>
    <row r="8" spans="1:15">
      <c r="A8" s="27"/>
      <c r="B8" s="11"/>
      <c r="C8" s="26"/>
      <c r="D8" s="26"/>
      <c r="E8" s="29"/>
      <c r="F8" s="29"/>
      <c r="G8" s="29"/>
      <c r="H8" s="29"/>
      <c r="I8" s="29"/>
      <c r="J8" s="43"/>
      <c r="K8" s="43"/>
      <c r="L8" s="43"/>
      <c r="M8" s="26"/>
      <c r="N8" s="28"/>
      <c r="O8" s="28"/>
    </row>
    <row r="9" spans="1:15" ht="26.25" customHeight="1">
      <c r="A9" s="601" t="s">
        <v>138</v>
      </c>
      <c r="B9" s="601"/>
      <c r="C9" s="601"/>
      <c r="D9" s="601"/>
      <c r="E9" s="601"/>
      <c r="F9" s="601"/>
      <c r="G9" s="601"/>
      <c r="H9" s="601"/>
      <c r="I9" s="601"/>
      <c r="J9" s="601"/>
      <c r="K9" s="601"/>
      <c r="L9" s="601"/>
      <c r="M9" s="601"/>
      <c r="N9" s="28"/>
      <c r="O9" s="28"/>
    </row>
    <row r="10" spans="1:15" ht="24" customHeight="1">
      <c r="N10" s="28"/>
      <c r="O10" s="28"/>
    </row>
    <row r="11" spans="1:15">
      <c r="A11" s="602" t="s">
        <v>0</v>
      </c>
      <c r="B11" s="605" t="s">
        <v>4</v>
      </c>
      <c r="C11" s="605" t="s">
        <v>86</v>
      </c>
      <c r="D11" s="605"/>
      <c r="E11" s="140" t="s">
        <v>87</v>
      </c>
      <c r="F11" s="141" t="s">
        <v>83</v>
      </c>
      <c r="G11" s="606" t="s">
        <v>88</v>
      </c>
      <c r="H11" s="606"/>
      <c r="I11" s="606"/>
      <c r="J11" s="141" t="s">
        <v>89</v>
      </c>
      <c r="K11" s="141" t="s">
        <v>90</v>
      </c>
      <c r="L11" s="141" t="s">
        <v>48</v>
      </c>
      <c r="M11" s="607" t="s">
        <v>91</v>
      </c>
      <c r="N11" s="28"/>
      <c r="O11" s="28"/>
    </row>
    <row r="12" spans="1:15">
      <c r="A12" s="602"/>
      <c r="B12" s="605"/>
      <c r="C12" s="142" t="s">
        <v>92</v>
      </c>
      <c r="D12" s="142" t="s">
        <v>93</v>
      </c>
      <c r="E12" s="142"/>
      <c r="F12" s="141" t="s">
        <v>94</v>
      </c>
      <c r="G12" s="142" t="s">
        <v>95</v>
      </c>
      <c r="H12" s="142" t="s">
        <v>96</v>
      </c>
      <c r="I12" s="142" t="s">
        <v>48</v>
      </c>
      <c r="J12" s="141" t="s">
        <v>97</v>
      </c>
      <c r="K12" s="141"/>
      <c r="L12" s="141" t="s">
        <v>98</v>
      </c>
      <c r="M12" s="607"/>
      <c r="N12" s="28"/>
      <c r="O12" s="28"/>
    </row>
    <row r="13" spans="1:15" ht="25.5" customHeight="1">
      <c r="A13" s="603" t="s">
        <v>201</v>
      </c>
      <c r="B13" s="106" t="s">
        <v>126</v>
      </c>
      <c r="C13" s="107" t="s">
        <v>103</v>
      </c>
      <c r="D13" s="107" t="s">
        <v>127</v>
      </c>
      <c r="E13" s="107" t="s">
        <v>108</v>
      </c>
      <c r="F13" s="108">
        <f>1350000/0.9</f>
        <v>1500000</v>
      </c>
      <c r="G13" s="109">
        <v>3</v>
      </c>
      <c r="H13" s="109">
        <v>1</v>
      </c>
      <c r="I13" s="110">
        <f>G13+H13</f>
        <v>4</v>
      </c>
      <c r="J13" s="111">
        <f>F13*G13</f>
        <v>4500000</v>
      </c>
      <c r="K13" s="111">
        <f>15400*I13</f>
        <v>61600</v>
      </c>
      <c r="L13" s="112">
        <f>K13+J13</f>
        <v>4561600</v>
      </c>
      <c r="M13" s="113">
        <f>((L13*10%)+L13)</f>
        <v>5017760</v>
      </c>
      <c r="N13" s="28"/>
      <c r="O13" s="28"/>
    </row>
    <row r="14" spans="1:15">
      <c r="A14" s="604"/>
      <c r="B14" s="140" t="s">
        <v>100</v>
      </c>
      <c r="C14" s="605"/>
      <c r="D14" s="605"/>
      <c r="E14" s="140"/>
      <c r="F14" s="141"/>
      <c r="G14" s="606"/>
      <c r="H14" s="606">
        <f t="shared" ref="H14:M14" si="0">SUM(H13:H13)</f>
        <v>1</v>
      </c>
      <c r="I14" s="606">
        <f t="shared" si="0"/>
        <v>4</v>
      </c>
      <c r="J14" s="141">
        <f t="shared" si="0"/>
        <v>4500000</v>
      </c>
      <c r="K14" s="141">
        <f t="shared" si="0"/>
        <v>61600</v>
      </c>
      <c r="L14" s="141">
        <f t="shared" si="0"/>
        <v>4561600</v>
      </c>
      <c r="M14" s="144">
        <f t="shared" si="0"/>
        <v>5017760</v>
      </c>
      <c r="N14" s="28"/>
      <c r="O14" s="28"/>
    </row>
    <row r="15" spans="1:15" ht="20.25" customHeight="1">
      <c r="A15" s="609" t="s">
        <v>200</v>
      </c>
      <c r="B15" s="114" t="s">
        <v>130</v>
      </c>
      <c r="C15" s="115" t="s">
        <v>101</v>
      </c>
      <c r="D15" s="116" t="s">
        <v>131</v>
      </c>
      <c r="E15" s="117" t="s">
        <v>108</v>
      </c>
      <c r="F15" s="108">
        <f>2100000/0.9</f>
        <v>2333333.3333333335</v>
      </c>
      <c r="G15" s="109">
        <v>3</v>
      </c>
      <c r="H15" s="109">
        <v>2</v>
      </c>
      <c r="I15" s="110">
        <f>H15+G15</f>
        <v>5</v>
      </c>
      <c r="J15" s="111">
        <f>G15*F15</f>
        <v>7000000</v>
      </c>
      <c r="K15" s="111">
        <v>0</v>
      </c>
      <c r="L15" s="112">
        <f>K15+J15</f>
        <v>7000000</v>
      </c>
      <c r="M15" s="113">
        <f>((L15*10%)+L15)</f>
        <v>7700000</v>
      </c>
      <c r="N15" s="28"/>
      <c r="O15" s="28"/>
    </row>
    <row r="16" spans="1:15" ht="20.25" customHeight="1">
      <c r="A16" s="610"/>
      <c r="B16" s="140" t="s">
        <v>102</v>
      </c>
      <c r="C16" s="605"/>
      <c r="D16" s="605"/>
      <c r="E16" s="140"/>
      <c r="F16" s="141"/>
      <c r="G16" s="606" t="s">
        <v>6</v>
      </c>
      <c r="H16" s="606">
        <f t="shared" ref="H16:M16" si="1">SUM(H15:H15)</f>
        <v>2</v>
      </c>
      <c r="I16" s="606">
        <f t="shared" si="1"/>
        <v>5</v>
      </c>
      <c r="J16" s="141">
        <f t="shared" si="1"/>
        <v>7000000</v>
      </c>
      <c r="K16" s="141">
        <f t="shared" si="1"/>
        <v>0</v>
      </c>
      <c r="L16" s="141">
        <f t="shared" si="1"/>
        <v>7000000</v>
      </c>
      <c r="M16" s="144">
        <f t="shared" si="1"/>
        <v>7700000</v>
      </c>
      <c r="N16" s="28"/>
      <c r="O16" s="28"/>
    </row>
    <row r="17" spans="1:27" ht="19.5" customHeight="1">
      <c r="A17" s="609" t="s">
        <v>203</v>
      </c>
      <c r="B17" s="135" t="s">
        <v>132</v>
      </c>
      <c r="C17" s="118" t="s">
        <v>103</v>
      </c>
      <c r="D17" s="119" t="s">
        <v>129</v>
      </c>
      <c r="E17" s="118" t="s">
        <v>108</v>
      </c>
      <c r="F17" s="108">
        <f>1100000/0.9</f>
        <v>1222222.2222222222</v>
      </c>
      <c r="G17" s="109">
        <v>3</v>
      </c>
      <c r="H17" s="109">
        <v>2</v>
      </c>
      <c r="I17" s="109">
        <f t="shared" ref="I17" si="2">G17+H17</f>
        <v>5</v>
      </c>
      <c r="J17" s="111">
        <f t="shared" ref="J17" si="3">F17*G17</f>
        <v>3666666.666666667</v>
      </c>
      <c r="K17" s="111">
        <v>0</v>
      </c>
      <c r="L17" s="112">
        <f t="shared" ref="L17" si="4">K17+J17</f>
        <v>3666666.666666667</v>
      </c>
      <c r="M17" s="113">
        <f t="shared" ref="M17" si="5">((L17*10%)+L17)</f>
        <v>4033333.333333334</v>
      </c>
      <c r="N17" s="28"/>
      <c r="O17" s="28"/>
    </row>
    <row r="18" spans="1:27" ht="25.5" customHeight="1">
      <c r="A18" s="610"/>
      <c r="B18" s="140" t="s">
        <v>104</v>
      </c>
      <c r="C18" s="605"/>
      <c r="D18" s="605"/>
      <c r="E18" s="140"/>
      <c r="F18" s="141"/>
      <c r="G18" s="606" t="s">
        <v>6</v>
      </c>
      <c r="H18" s="606">
        <f t="shared" ref="H18:M18" si="6">SUM(H17:H17)</f>
        <v>2</v>
      </c>
      <c r="I18" s="606">
        <f t="shared" si="6"/>
        <v>5</v>
      </c>
      <c r="J18" s="141">
        <f t="shared" si="6"/>
        <v>3666666.666666667</v>
      </c>
      <c r="K18" s="141">
        <f t="shared" si="6"/>
        <v>0</v>
      </c>
      <c r="L18" s="141">
        <f t="shared" si="6"/>
        <v>3666666.666666667</v>
      </c>
      <c r="M18" s="144">
        <f t="shared" si="6"/>
        <v>4033333.333333334</v>
      </c>
      <c r="N18" s="28"/>
      <c r="O18" s="28"/>
    </row>
    <row r="19" spans="1:27" ht="18.75" customHeight="1">
      <c r="A19" s="608" t="s">
        <v>199</v>
      </c>
      <c r="B19" s="136" t="s">
        <v>134</v>
      </c>
      <c r="C19" s="120" t="s">
        <v>99</v>
      </c>
      <c r="D19" s="120" t="s">
        <v>135</v>
      </c>
      <c r="E19" s="120" t="s">
        <v>108</v>
      </c>
      <c r="F19" s="108">
        <f>1200000/0.9</f>
        <v>1333333.3333333333</v>
      </c>
      <c r="G19" s="109">
        <v>3</v>
      </c>
      <c r="H19" s="109">
        <v>2</v>
      </c>
      <c r="I19" s="110">
        <f>G19+H19</f>
        <v>5</v>
      </c>
      <c r="J19" s="111">
        <f>+G19*F19</f>
        <v>4000000</v>
      </c>
      <c r="K19" s="111">
        <f>I19*0</f>
        <v>0</v>
      </c>
      <c r="L19" s="112">
        <f>K19+J19</f>
        <v>4000000</v>
      </c>
      <c r="M19" s="113">
        <f>((L19*10%)+L19)</f>
        <v>4400000</v>
      </c>
      <c r="N19" s="28"/>
      <c r="O19" s="28"/>
    </row>
    <row r="20" spans="1:27" ht="18.75" customHeight="1">
      <c r="A20" s="608"/>
      <c r="B20" s="140" t="s">
        <v>105</v>
      </c>
      <c r="C20" s="605"/>
      <c r="D20" s="605"/>
      <c r="E20" s="140"/>
      <c r="F20" s="141"/>
      <c r="G20" s="606" t="s">
        <v>6</v>
      </c>
      <c r="H20" s="606">
        <f t="shared" ref="H20:M20" si="7">SUM(H19:H19)</f>
        <v>2</v>
      </c>
      <c r="I20" s="606">
        <f t="shared" si="7"/>
        <v>5</v>
      </c>
      <c r="J20" s="141">
        <f t="shared" si="7"/>
        <v>4000000</v>
      </c>
      <c r="K20" s="141">
        <f t="shared" si="7"/>
        <v>0</v>
      </c>
      <c r="L20" s="141">
        <f t="shared" si="7"/>
        <v>4000000</v>
      </c>
      <c r="M20" s="144">
        <f t="shared" si="7"/>
        <v>4400000</v>
      </c>
      <c r="N20" s="28"/>
      <c r="O20" s="28"/>
    </row>
    <row r="21" spans="1:27" ht="20.25" customHeight="1">
      <c r="A21" s="608" t="s">
        <v>198</v>
      </c>
      <c r="B21" s="121" t="s">
        <v>136</v>
      </c>
      <c r="C21" s="122" t="s">
        <v>101</v>
      </c>
      <c r="D21" s="123" t="s">
        <v>128</v>
      </c>
      <c r="E21" s="120" t="s">
        <v>108</v>
      </c>
      <c r="F21" s="108">
        <f>1750000/0.9</f>
        <v>1944444.4444444445</v>
      </c>
      <c r="G21" s="110">
        <v>3</v>
      </c>
      <c r="H21" s="110">
        <v>2</v>
      </c>
      <c r="I21" s="110">
        <f>G21+H21</f>
        <v>5</v>
      </c>
      <c r="J21" s="111">
        <f>+G21*F21</f>
        <v>5833333.333333334</v>
      </c>
      <c r="K21" s="111">
        <v>0</v>
      </c>
      <c r="L21" s="112">
        <f>K21+J21</f>
        <v>5833333.333333334</v>
      </c>
      <c r="M21" s="113">
        <f>((L21*10%)+L21)</f>
        <v>6416666.666666667</v>
      </c>
      <c r="N21" s="28"/>
      <c r="O21" s="28"/>
    </row>
    <row r="22" spans="1:27" ht="20.25" customHeight="1">
      <c r="A22" s="608"/>
      <c r="B22" s="140" t="s">
        <v>106</v>
      </c>
      <c r="C22" s="605"/>
      <c r="D22" s="605"/>
      <c r="E22" s="140"/>
      <c r="F22" s="141"/>
      <c r="G22" s="606" t="s">
        <v>6</v>
      </c>
      <c r="H22" s="606">
        <f t="shared" ref="H22:L22" si="8">SUM(H21:H21)</f>
        <v>2</v>
      </c>
      <c r="I22" s="606">
        <f t="shared" si="8"/>
        <v>5</v>
      </c>
      <c r="J22" s="141">
        <f t="shared" si="8"/>
        <v>5833333.333333334</v>
      </c>
      <c r="K22" s="141">
        <f t="shared" si="8"/>
        <v>0</v>
      </c>
      <c r="L22" s="141">
        <f t="shared" si="8"/>
        <v>5833333.333333334</v>
      </c>
      <c r="M22" s="144">
        <f>SUM(M21:M21)</f>
        <v>6416666.666666667</v>
      </c>
    </row>
    <row r="23" spans="1:27" ht="22.5" customHeight="1">
      <c r="A23" s="608" t="s">
        <v>197</v>
      </c>
      <c r="B23" s="143" t="s">
        <v>137</v>
      </c>
      <c r="C23" s="125" t="s">
        <v>99</v>
      </c>
      <c r="D23" s="124" t="s">
        <v>107</v>
      </c>
      <c r="E23" s="125" t="s">
        <v>108</v>
      </c>
      <c r="F23" s="108">
        <f>250000/0.9</f>
        <v>277777.77777777775</v>
      </c>
      <c r="G23" s="109">
        <v>3</v>
      </c>
      <c r="H23" s="109">
        <v>2</v>
      </c>
      <c r="I23" s="110">
        <f>G23+H23</f>
        <v>5</v>
      </c>
      <c r="J23" s="111">
        <f>+G23*F23</f>
        <v>833333.33333333326</v>
      </c>
      <c r="K23" s="111">
        <v>0</v>
      </c>
      <c r="L23" s="112">
        <f>K23+J23</f>
        <v>833333.33333333326</v>
      </c>
      <c r="M23" s="113">
        <f>((L23*10%)+L23)</f>
        <v>916666.66666666663</v>
      </c>
    </row>
    <row r="24" spans="1:27" ht="22.5" customHeight="1">
      <c r="A24" s="608"/>
      <c r="B24" s="140" t="s">
        <v>109</v>
      </c>
      <c r="C24" s="605"/>
      <c r="D24" s="605"/>
      <c r="E24" s="140"/>
      <c r="F24" s="141"/>
      <c r="G24" s="606" t="s">
        <v>6</v>
      </c>
      <c r="H24" s="606">
        <f t="shared" ref="H24:M24" si="9">SUM(H23:H23)</f>
        <v>2</v>
      </c>
      <c r="I24" s="606">
        <f t="shared" si="9"/>
        <v>5</v>
      </c>
      <c r="J24" s="141">
        <f t="shared" si="9"/>
        <v>833333.33333333326</v>
      </c>
      <c r="K24" s="141">
        <f t="shared" si="9"/>
        <v>0</v>
      </c>
      <c r="L24" s="141">
        <f t="shared" si="9"/>
        <v>833333.33333333326</v>
      </c>
      <c r="M24" s="144">
        <f t="shared" si="9"/>
        <v>916666.66666666663</v>
      </c>
    </row>
    <row r="25" spans="1:27" ht="21" customHeight="1">
      <c r="A25" s="608" t="s">
        <v>195</v>
      </c>
      <c r="B25" s="156"/>
      <c r="C25" s="156" t="s">
        <v>99</v>
      </c>
      <c r="D25" s="156" t="s">
        <v>204</v>
      </c>
      <c r="E25" s="156"/>
      <c r="F25" s="158">
        <v>1498000</v>
      </c>
      <c r="G25" s="154">
        <v>3</v>
      </c>
      <c r="H25" s="155">
        <v>0</v>
      </c>
      <c r="I25" s="155">
        <v>3</v>
      </c>
      <c r="J25" s="157">
        <f>F25*G25</f>
        <v>4494000</v>
      </c>
      <c r="K25" s="157"/>
      <c r="L25" s="157">
        <f>J25+K25</f>
        <v>4494000</v>
      </c>
      <c r="M25" s="113">
        <f>((L25*10%)+L25)</f>
        <v>4943400</v>
      </c>
    </row>
    <row r="26" spans="1:27" ht="21" customHeight="1">
      <c r="A26" s="608"/>
      <c r="B26" s="140" t="s">
        <v>205</v>
      </c>
      <c r="C26" s="605"/>
      <c r="D26" s="605"/>
      <c r="E26" s="140"/>
      <c r="F26" s="141"/>
      <c r="G26" s="254" t="s">
        <v>6</v>
      </c>
      <c r="H26" s="255"/>
      <c r="I26" s="256">
        <f>I13+I15+I17+I19+I21+I23+I25</f>
        <v>32</v>
      </c>
      <c r="J26" s="141">
        <f>SUM(J25)</f>
        <v>4494000</v>
      </c>
      <c r="K26" s="141">
        <f t="shared" ref="K26:M26" si="10">SUM(K25)</f>
        <v>0</v>
      </c>
      <c r="L26" s="141">
        <f t="shared" si="10"/>
        <v>4494000</v>
      </c>
      <c r="M26" s="141">
        <f t="shared" si="10"/>
        <v>4943400</v>
      </c>
    </row>
    <row r="27" spans="1:27">
      <c r="A27" s="126"/>
      <c r="B27" s="126"/>
      <c r="C27" s="126"/>
      <c r="D27" s="126"/>
      <c r="E27" s="126"/>
      <c r="F27" s="127"/>
      <c r="G27" s="128"/>
      <c r="H27" s="128"/>
      <c r="I27" s="128"/>
      <c r="J27" s="129"/>
      <c r="K27" s="129"/>
      <c r="L27" s="139" t="s">
        <v>183</v>
      </c>
      <c r="M27" s="139">
        <f>SUM(M14+M16+M18+M20+M22+M24+M26)</f>
        <v>33427826.666666672</v>
      </c>
    </row>
    <row r="28" spans="1:27">
      <c r="A28" s="126"/>
      <c r="B28" s="126"/>
      <c r="C28" s="126"/>
      <c r="D28" s="126"/>
      <c r="E28" s="126"/>
      <c r="F28" s="131"/>
      <c r="G28" s="132"/>
      <c r="H28" s="132"/>
      <c r="I28" s="132"/>
      <c r="J28" s="133"/>
      <c r="K28" s="133"/>
      <c r="L28" s="130" t="s">
        <v>110</v>
      </c>
      <c r="M28" s="134">
        <f>M27*19%</f>
        <v>6351287.0666666673</v>
      </c>
    </row>
    <row r="29" spans="1:27">
      <c r="A29" s="126"/>
      <c r="B29" s="126"/>
      <c r="C29" s="126"/>
      <c r="D29" s="126"/>
      <c r="E29" s="126"/>
      <c r="F29" s="131"/>
      <c r="G29" s="132"/>
      <c r="H29" s="132"/>
      <c r="I29" s="132"/>
      <c r="J29" s="133"/>
      <c r="K29" s="133"/>
      <c r="L29" s="130" t="s">
        <v>111</v>
      </c>
      <c r="M29" s="134">
        <f>SUM(M27:M28)</f>
        <v>39779113.733333342</v>
      </c>
    </row>
    <row r="30" spans="1:27">
      <c r="M30" s="182"/>
    </row>
    <row r="31" spans="1:27">
      <c r="T31" s="42"/>
      <c r="U31" s="42"/>
      <c r="V31" s="42"/>
      <c r="W31" s="42"/>
      <c r="X31" s="42"/>
      <c r="Y31" s="42"/>
      <c r="Z31" s="42"/>
      <c r="AA31" s="42"/>
    </row>
    <row r="32" spans="1:27">
      <c r="P32" s="38"/>
      <c r="Q32" s="39"/>
      <c r="R32" s="40"/>
      <c r="S32" s="38"/>
      <c r="T32" s="36"/>
      <c r="U32" s="35"/>
      <c r="V32" s="35"/>
      <c r="W32" s="35"/>
      <c r="X32" s="36"/>
      <c r="Y32" s="36"/>
      <c r="Z32" s="37"/>
      <c r="AA32" s="37"/>
    </row>
    <row r="33" spans="16:27">
      <c r="P33" s="38"/>
      <c r="Q33" s="39"/>
      <c r="R33" s="40"/>
      <c r="S33" s="38"/>
      <c r="T33" s="36"/>
      <c r="U33" s="35"/>
      <c r="V33" s="35"/>
      <c r="W33" s="35"/>
      <c r="X33" s="36"/>
      <c r="Y33" s="36"/>
      <c r="Z33" s="37"/>
      <c r="AA33" s="37"/>
    </row>
    <row r="34" spans="16:27">
      <c r="P34" s="38"/>
      <c r="Q34" s="39"/>
      <c r="R34" s="40"/>
      <c r="S34" s="38"/>
      <c r="T34" s="36"/>
      <c r="U34" s="35"/>
      <c r="V34" s="35"/>
      <c r="W34" s="35"/>
      <c r="X34" s="36"/>
      <c r="Y34" s="36"/>
      <c r="Z34" s="37"/>
      <c r="AA34" s="37"/>
    </row>
    <row r="35" spans="16:27">
      <c r="P35" s="38"/>
      <c r="Q35" s="39"/>
      <c r="R35" s="40"/>
      <c r="S35" s="38"/>
      <c r="T35" s="36"/>
      <c r="U35" s="35"/>
      <c r="V35" s="35"/>
      <c r="W35" s="35"/>
      <c r="X35" s="36"/>
      <c r="Y35" s="36"/>
      <c r="Z35" s="37"/>
      <c r="AA35" s="37"/>
    </row>
    <row r="36" spans="16:27">
      <c r="P36" s="32"/>
      <c r="Q36" s="33"/>
      <c r="R36" s="32"/>
      <c r="S36" s="33"/>
      <c r="T36" s="41"/>
      <c r="U36" s="41"/>
      <c r="V36" s="41"/>
      <c r="W36" s="41"/>
      <c r="X36" s="41"/>
      <c r="Y36" s="41"/>
      <c r="Z36" s="41"/>
      <c r="AA36" s="41"/>
    </row>
    <row r="37" spans="16:27">
      <c r="P37" s="26"/>
      <c r="Q37" s="34"/>
      <c r="R37" s="32"/>
      <c r="S37" s="33"/>
    </row>
    <row r="38" spans="16:27">
      <c r="P38" s="26"/>
      <c r="Q38" s="26"/>
      <c r="R38" s="26"/>
      <c r="S38" s="26"/>
    </row>
    <row r="39" spans="16:27">
      <c r="P39" s="26"/>
      <c r="Q39" s="26"/>
      <c r="R39" s="26"/>
      <c r="S39" s="26"/>
    </row>
  </sheetData>
  <mergeCells count="28">
    <mergeCell ref="C22:D22"/>
    <mergeCell ref="G22:I22"/>
    <mergeCell ref="A15:A16"/>
    <mergeCell ref="C14:D14"/>
    <mergeCell ref="G14:I14"/>
    <mergeCell ref="C16:D16"/>
    <mergeCell ref="G16:I16"/>
    <mergeCell ref="A21:A22"/>
    <mergeCell ref="A19:A20"/>
    <mergeCell ref="A17:A18"/>
    <mergeCell ref="C18:D18"/>
    <mergeCell ref="G18:I18"/>
    <mergeCell ref="C20:D20"/>
    <mergeCell ref="G20:I20"/>
    <mergeCell ref="C24:D24"/>
    <mergeCell ref="G24:I24"/>
    <mergeCell ref="C26:D26"/>
    <mergeCell ref="A25:A26"/>
    <mergeCell ref="A23:A24"/>
    <mergeCell ref="E5:J5"/>
    <mergeCell ref="E6:J6"/>
    <mergeCell ref="A9:M9"/>
    <mergeCell ref="A11:A12"/>
    <mergeCell ref="A13:A14"/>
    <mergeCell ref="C11:D11"/>
    <mergeCell ref="G11:I11"/>
    <mergeCell ref="M11:M12"/>
    <mergeCell ref="B11:B12"/>
  </mergeCells>
  <pageMargins left="0.7" right="0.7" top="0.75" bottom="0.75" header="0.3" footer="0.3"/>
  <pageSetup paperSize="9" orientation="portrait" horizontalDpi="0" verticalDpi="0" r:id="rId1"/>
  <ignoredErrors>
    <ignoredError sqref="L14:M14"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9"/>
  <sheetViews>
    <sheetView showGridLines="0" topLeftCell="A2" zoomScale="70" zoomScaleNormal="70" workbookViewId="0">
      <selection activeCell="J14" sqref="J14"/>
    </sheetView>
  </sheetViews>
  <sheetFormatPr baseColWidth="10" defaultRowHeight="15"/>
  <cols>
    <col min="1" max="1" width="18.7109375" customWidth="1"/>
    <col min="2" max="2" width="20" customWidth="1"/>
    <col min="3" max="3" width="13.5703125" bestFit="1" customWidth="1"/>
    <col min="4" max="4" width="13.85546875" customWidth="1"/>
    <col min="5" max="5" width="16.140625" customWidth="1"/>
    <col min="6" max="6" width="15.140625" customWidth="1"/>
    <col min="7" max="7" width="20.140625" customWidth="1"/>
    <col min="8" max="10" width="16.140625" customWidth="1"/>
    <col min="11" max="11" width="20.42578125" customWidth="1"/>
    <col min="12" max="12" width="17.42578125" customWidth="1"/>
    <col min="13" max="13" width="10.5703125" customWidth="1"/>
    <col min="14" max="14" width="21" customWidth="1"/>
    <col min="15" max="15" width="25" customWidth="1"/>
  </cols>
  <sheetData>
    <row r="1" spans="1:15" ht="34.5" customHeight="1"/>
    <row r="2" spans="1:15" ht="34.5" customHeight="1"/>
    <row r="3" spans="1:15" ht="34.5" customHeight="1"/>
    <row r="4" spans="1:15" ht="15.75">
      <c r="A4" s="10" t="s">
        <v>45</v>
      </c>
      <c r="B4" s="10"/>
      <c r="C4" s="10"/>
    </row>
    <row r="5" spans="1:15">
      <c r="A5" s="11" t="s">
        <v>242</v>
      </c>
      <c r="B5" s="11"/>
      <c r="C5" s="11"/>
    </row>
    <row r="6" spans="1:15">
      <c r="A6" s="611"/>
      <c r="B6" s="611"/>
      <c r="C6" s="611"/>
    </row>
    <row r="7" spans="1:15">
      <c r="A7" s="45"/>
      <c r="B7" s="45"/>
      <c r="C7" s="45"/>
      <c r="D7" s="45"/>
      <c r="E7" s="45"/>
      <c r="F7" s="45"/>
      <c r="G7" s="45"/>
      <c r="H7" s="45"/>
      <c r="I7" s="45"/>
      <c r="J7" s="45"/>
      <c r="K7" s="45"/>
      <c r="L7" s="45"/>
      <c r="M7" s="45"/>
      <c r="N7" s="45"/>
      <c r="O7" s="45"/>
    </row>
    <row r="8" spans="1:15">
      <c r="A8" s="45"/>
      <c r="B8" s="45"/>
      <c r="C8" s="45"/>
      <c r="D8" s="45"/>
      <c r="E8" s="45"/>
      <c r="F8" s="45"/>
      <c r="G8" s="45"/>
      <c r="H8" s="45"/>
      <c r="I8" s="45"/>
      <c r="J8" s="45"/>
      <c r="K8" s="45"/>
      <c r="L8" s="45"/>
      <c r="M8" s="45"/>
      <c r="N8" s="45"/>
      <c r="O8" s="45"/>
    </row>
    <row r="9" spans="1:15" ht="23.25">
      <c r="A9" s="612" t="s">
        <v>186</v>
      </c>
      <c r="B9" s="612"/>
      <c r="C9" s="612"/>
      <c r="D9" s="612"/>
      <c r="E9" s="612"/>
      <c r="F9" s="612"/>
      <c r="G9" s="612"/>
      <c r="H9" s="612"/>
      <c r="I9" s="612"/>
      <c r="J9" s="612"/>
      <c r="K9" s="612"/>
      <c r="L9" s="612"/>
      <c r="N9" s="171"/>
      <c r="O9" s="45"/>
    </row>
    <row r="10" spans="1:15" ht="45">
      <c r="A10" s="52" t="s">
        <v>2</v>
      </c>
      <c r="B10" s="52" t="s">
        <v>0</v>
      </c>
      <c r="C10" s="52" t="s">
        <v>139</v>
      </c>
      <c r="D10" s="52" t="s">
        <v>140</v>
      </c>
      <c r="E10" s="52" t="s">
        <v>141</v>
      </c>
      <c r="F10" s="52" t="s">
        <v>142</v>
      </c>
      <c r="G10" s="52" t="s">
        <v>196</v>
      </c>
      <c r="H10" s="52" t="s">
        <v>143</v>
      </c>
      <c r="I10" s="52" t="s">
        <v>347</v>
      </c>
      <c r="J10" s="52" t="s">
        <v>346</v>
      </c>
      <c r="K10" s="52" t="s">
        <v>146</v>
      </c>
      <c r="L10" s="52" t="s">
        <v>147</v>
      </c>
      <c r="N10" s="179" t="s">
        <v>271</v>
      </c>
      <c r="O10" s="179" t="s">
        <v>272</v>
      </c>
    </row>
    <row r="11" spans="1:15" ht="25.5" customHeight="1">
      <c r="A11" s="48" t="s">
        <v>144</v>
      </c>
      <c r="B11" s="48" t="s">
        <v>145</v>
      </c>
      <c r="C11" s="99">
        <v>5</v>
      </c>
      <c r="D11" s="49">
        <f>502000*(1+8%)</f>
        <v>542160</v>
      </c>
      <c r="E11" s="50">
        <v>0.05</v>
      </c>
      <c r="F11" s="46">
        <f>-((D11*E11)-D11)</f>
        <v>515052</v>
      </c>
      <c r="G11" s="51">
        <f>F11*C11</f>
        <v>2575260</v>
      </c>
      <c r="H11" s="46">
        <f>G11*10%+G11</f>
        <v>2832786</v>
      </c>
      <c r="I11" s="99">
        <v>4</v>
      </c>
      <c r="J11" s="46">
        <f>H11*I11</f>
        <v>11331144</v>
      </c>
      <c r="K11" s="51">
        <f>J11*19%</f>
        <v>2152917.36</v>
      </c>
      <c r="L11" s="51">
        <f>J11+K11</f>
        <v>13484061.359999999</v>
      </c>
      <c r="N11" s="613" t="s">
        <v>273</v>
      </c>
      <c r="O11" s="614"/>
    </row>
    <row r="12" spans="1:15" ht="25.5" customHeight="1">
      <c r="A12" s="48" t="s">
        <v>85</v>
      </c>
      <c r="B12" s="48" t="s">
        <v>145</v>
      </c>
      <c r="C12" s="99">
        <v>4</v>
      </c>
      <c r="D12" s="49">
        <f t="shared" ref="D12:D13" si="0">502000*(1+8%)</f>
        <v>542160</v>
      </c>
      <c r="E12" s="50">
        <v>0.05</v>
      </c>
      <c r="F12" s="46">
        <f t="shared" ref="F12:F13" si="1">-((D12*E12)-D12)</f>
        <v>515052</v>
      </c>
      <c r="G12" s="51">
        <f t="shared" ref="G12:G13" si="2">F12*C12</f>
        <v>2060208</v>
      </c>
      <c r="H12" s="46">
        <f t="shared" ref="H12:H13" si="3">G12*10%+G12</f>
        <v>2266228.7999999998</v>
      </c>
      <c r="I12" s="99">
        <v>4</v>
      </c>
      <c r="J12" s="46">
        <f>H12*I12</f>
        <v>9064915.1999999993</v>
      </c>
      <c r="K12" s="51">
        <f>J12*19%</f>
        <v>1722333.8879999998</v>
      </c>
      <c r="L12" s="51">
        <f>J12+K12</f>
        <v>10787249.088</v>
      </c>
      <c r="N12" s="615"/>
      <c r="O12" s="616"/>
    </row>
    <row r="13" spans="1:15" ht="25.5" customHeight="1">
      <c r="A13" s="48" t="s">
        <v>84</v>
      </c>
      <c r="B13" s="48" t="s">
        <v>145</v>
      </c>
      <c r="C13" s="99">
        <v>4</v>
      </c>
      <c r="D13" s="49">
        <f t="shared" si="0"/>
        <v>542160</v>
      </c>
      <c r="E13" s="50">
        <v>0.05</v>
      </c>
      <c r="F13" s="46">
        <f t="shared" si="1"/>
        <v>515052</v>
      </c>
      <c r="G13" s="51">
        <f t="shared" si="2"/>
        <v>2060208</v>
      </c>
      <c r="H13" s="46">
        <f t="shared" si="3"/>
        <v>2266228.7999999998</v>
      </c>
      <c r="I13" s="99">
        <v>4</v>
      </c>
      <c r="J13" s="46">
        <f>H13*I13</f>
        <v>9064915.1999999993</v>
      </c>
      <c r="K13" s="51">
        <f>J13*19%</f>
        <v>1722333.8879999998</v>
      </c>
      <c r="L13" s="51">
        <f>J13+K13</f>
        <v>10787249.088</v>
      </c>
      <c r="N13" s="617"/>
      <c r="O13" s="618"/>
    </row>
    <row r="14" spans="1:15" ht="30" customHeight="1">
      <c r="C14" s="2">
        <f>SUM(C11:C13)</f>
        <v>13</v>
      </c>
      <c r="J14" s="138">
        <f>SUM(J11:J13)</f>
        <v>29460974.399999999</v>
      </c>
      <c r="K14" s="138">
        <f>SUM(K11:K13)</f>
        <v>5597585.1359999999</v>
      </c>
      <c r="L14" s="138">
        <f>SUM(L11:L13)</f>
        <v>35058559.535999998</v>
      </c>
      <c r="O14" s="45"/>
    </row>
    <row r="15" spans="1:15">
      <c r="A15" s="45"/>
      <c r="B15" s="45"/>
      <c r="F15" s="261"/>
      <c r="G15" s="261"/>
      <c r="H15" s="261"/>
      <c r="I15" s="261"/>
      <c r="O15" s="45"/>
    </row>
    <row r="16" spans="1:15">
      <c r="A16" s="45"/>
      <c r="B16" s="45"/>
      <c r="C16" s="45"/>
      <c r="F16" s="261"/>
      <c r="G16" s="261"/>
      <c r="H16" s="261"/>
      <c r="I16" s="261"/>
      <c r="L16" s="182"/>
    </row>
    <row r="17" spans="6:9">
      <c r="F17" s="261"/>
      <c r="G17" s="261"/>
      <c r="H17" s="261"/>
      <c r="I17" s="261"/>
    </row>
    <row r="18" spans="6:9">
      <c r="F18" s="261"/>
    </row>
    <row r="19" spans="6:9">
      <c r="F19" s="261" t="s">
        <v>6</v>
      </c>
    </row>
  </sheetData>
  <mergeCells count="3">
    <mergeCell ref="A6:C6"/>
    <mergeCell ref="A9:L9"/>
    <mergeCell ref="N11:O1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5"/>
  <sheetViews>
    <sheetView showGridLines="0" topLeftCell="F7" zoomScale="80" zoomScaleNormal="80" workbookViewId="0">
      <selection activeCell="L8" sqref="L8:L10"/>
    </sheetView>
  </sheetViews>
  <sheetFormatPr baseColWidth="10" defaultRowHeight="15"/>
  <cols>
    <col min="2" max="2" width="15.42578125" customWidth="1"/>
    <col min="3" max="3" width="17.5703125" customWidth="1"/>
    <col min="4" max="4" width="23.42578125" customWidth="1"/>
    <col min="5" max="7" width="17.140625" customWidth="1"/>
    <col min="8" max="8" width="28.42578125" customWidth="1"/>
    <col min="9" max="11" width="16.42578125" customWidth="1"/>
    <col min="12" max="12" width="25.140625" customWidth="1"/>
    <col min="13" max="13" width="19.140625" customWidth="1"/>
    <col min="14" max="14" width="17" customWidth="1"/>
    <col min="16" max="16" width="15.7109375" customWidth="1"/>
    <col min="17" max="17" width="14.5703125" customWidth="1"/>
  </cols>
  <sheetData>
    <row r="1" spans="1:17" ht="37.5" customHeight="1"/>
    <row r="2" spans="1:17" ht="37.5" customHeight="1"/>
    <row r="3" spans="1:17" ht="37.5" customHeight="1"/>
    <row r="4" spans="1:17" ht="29.25" customHeight="1">
      <c r="A4" s="70" t="s">
        <v>45</v>
      </c>
    </row>
    <row r="5" spans="1:17" ht="29.25" customHeight="1">
      <c r="A5" s="67" t="s">
        <v>243</v>
      </c>
    </row>
    <row r="6" spans="1:17" ht="42" customHeight="1"/>
    <row r="7" spans="1:17" ht="70.5" customHeight="1">
      <c r="A7" s="159" t="s">
        <v>2</v>
      </c>
      <c r="B7" s="159" t="s">
        <v>206</v>
      </c>
      <c r="C7" s="159" t="s">
        <v>212</v>
      </c>
      <c r="D7" s="159" t="s">
        <v>82</v>
      </c>
      <c r="E7" s="159" t="s">
        <v>259</v>
      </c>
      <c r="F7" s="159" t="s">
        <v>253</v>
      </c>
      <c r="G7" s="159" t="s">
        <v>260</v>
      </c>
      <c r="H7" s="159" t="s">
        <v>207</v>
      </c>
      <c r="I7" s="159" t="s">
        <v>250</v>
      </c>
      <c r="J7" s="159" t="s">
        <v>8</v>
      </c>
      <c r="K7" s="159" t="s">
        <v>187</v>
      </c>
      <c r="L7" s="159" t="s">
        <v>262</v>
      </c>
      <c r="M7" s="159" t="s">
        <v>263</v>
      </c>
      <c r="N7" s="159" t="s">
        <v>264</v>
      </c>
      <c r="P7" s="179" t="s">
        <v>271</v>
      </c>
      <c r="Q7" s="179" t="s">
        <v>272</v>
      </c>
    </row>
    <row r="8" spans="1:17" ht="62.25" customHeight="1">
      <c r="A8" s="137" t="s">
        <v>144</v>
      </c>
      <c r="B8" s="101" t="s">
        <v>218</v>
      </c>
      <c r="C8" s="101" t="s">
        <v>213</v>
      </c>
      <c r="D8" s="97" t="s">
        <v>210</v>
      </c>
      <c r="E8" s="137" t="s">
        <v>261</v>
      </c>
      <c r="F8" s="137">
        <v>2</v>
      </c>
      <c r="G8" s="137">
        <v>1</v>
      </c>
      <c r="H8" s="96">
        <v>371900</v>
      </c>
      <c r="I8" s="96">
        <v>10702000</v>
      </c>
      <c r="J8" s="177">
        <v>0.02</v>
      </c>
      <c r="K8" s="96">
        <f>I8*(1-J8)</f>
        <v>10487960</v>
      </c>
      <c r="L8" s="98">
        <f>K8+H8</f>
        <v>10859860</v>
      </c>
      <c r="M8" s="90">
        <f>L8*F8</f>
        <v>21719720</v>
      </c>
      <c r="N8" s="49">
        <f>M8*(1+10%)</f>
        <v>23891692.000000004</v>
      </c>
      <c r="P8" s="613" t="s">
        <v>274</v>
      </c>
      <c r="Q8" s="614"/>
    </row>
    <row r="9" spans="1:17" ht="63.75" customHeight="1">
      <c r="A9" s="137" t="s">
        <v>84</v>
      </c>
      <c r="B9" s="101" t="s">
        <v>217</v>
      </c>
      <c r="C9" s="101" t="s">
        <v>214</v>
      </c>
      <c r="D9" s="97" t="s">
        <v>209</v>
      </c>
      <c r="E9" s="137" t="s">
        <v>261</v>
      </c>
      <c r="F9" s="137">
        <v>2</v>
      </c>
      <c r="G9" s="137">
        <v>1</v>
      </c>
      <c r="H9" s="96">
        <v>1721400</v>
      </c>
      <c r="I9" s="96">
        <v>7194000</v>
      </c>
      <c r="J9" s="177">
        <v>0.02</v>
      </c>
      <c r="K9" s="96">
        <f t="shared" ref="K9:K10" si="0">I9*(1-J9)</f>
        <v>7050120</v>
      </c>
      <c r="L9" s="98">
        <f t="shared" ref="L9:L10" si="1">K9+H9</f>
        <v>8771520</v>
      </c>
      <c r="M9" s="90">
        <f t="shared" ref="M9:M10" si="2">L9*F9</f>
        <v>17543040</v>
      </c>
      <c r="N9" s="49">
        <f t="shared" ref="N9:N10" si="3">M9*(1+10%)</f>
        <v>19297344</v>
      </c>
      <c r="P9" s="615"/>
      <c r="Q9" s="616"/>
    </row>
    <row r="10" spans="1:17" ht="75" customHeight="1">
      <c r="A10" s="137" t="s">
        <v>85</v>
      </c>
      <c r="B10" s="101" t="s">
        <v>216</v>
      </c>
      <c r="C10" s="101" t="s">
        <v>215</v>
      </c>
      <c r="D10" s="97" t="s">
        <v>208</v>
      </c>
      <c r="E10" s="137" t="s">
        <v>261</v>
      </c>
      <c r="F10" s="137">
        <v>2</v>
      </c>
      <c r="G10" s="137">
        <v>1</v>
      </c>
      <c r="H10" s="96">
        <v>1700000</v>
      </c>
      <c r="I10" s="96">
        <v>6800000</v>
      </c>
      <c r="J10" s="177">
        <v>0.02</v>
      </c>
      <c r="K10" s="96">
        <f t="shared" si="0"/>
        <v>6664000</v>
      </c>
      <c r="L10" s="98">
        <f t="shared" si="1"/>
        <v>8364000</v>
      </c>
      <c r="M10" s="90">
        <f t="shared" si="2"/>
        <v>16728000</v>
      </c>
      <c r="N10" s="49">
        <f t="shared" si="3"/>
        <v>18400800</v>
      </c>
      <c r="P10" s="617"/>
      <c r="Q10" s="618"/>
    </row>
    <row r="11" spans="1:17">
      <c r="E11" s="137"/>
      <c r="F11" s="174"/>
      <c r="G11" s="2">
        <f>SUM(G8:G10)</f>
        <v>3</v>
      </c>
      <c r="J11" s="172"/>
      <c r="K11" s="172"/>
      <c r="M11" s="175" t="s">
        <v>46</v>
      </c>
      <c r="N11" s="176">
        <f>SUM(N8:N10)</f>
        <v>61589836</v>
      </c>
    </row>
    <row r="12" spans="1:17">
      <c r="J12" s="172"/>
      <c r="K12" s="172"/>
      <c r="M12" s="162" t="s">
        <v>47</v>
      </c>
      <c r="N12" s="163">
        <f>N11*19%</f>
        <v>11702068.84</v>
      </c>
    </row>
    <row r="13" spans="1:17">
      <c r="J13" s="172"/>
      <c r="K13" s="172"/>
      <c r="M13" s="162" t="s">
        <v>48</v>
      </c>
      <c r="N13" s="163">
        <f>SUM(N11:N12)</f>
        <v>73291904.840000004</v>
      </c>
    </row>
    <row r="15" spans="1:17">
      <c r="N15" s="182"/>
    </row>
  </sheetData>
  <mergeCells count="1">
    <mergeCell ref="P8:Q1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5"/>
  <sheetViews>
    <sheetView showGridLines="0" topLeftCell="A4" zoomScale="80" zoomScaleNormal="80" workbookViewId="0">
      <selection activeCell="L8" sqref="L8:L10"/>
    </sheetView>
  </sheetViews>
  <sheetFormatPr baseColWidth="10" defaultRowHeight="15"/>
  <cols>
    <col min="1" max="10" width="14.5703125" customWidth="1"/>
    <col min="11" max="12" width="15.85546875" customWidth="1"/>
    <col min="14" max="14" width="18.5703125" customWidth="1"/>
    <col min="15" max="15" width="15.7109375" customWidth="1"/>
  </cols>
  <sheetData>
    <row r="1" spans="1:15" ht="45" customHeight="1"/>
    <row r="2" spans="1:15" ht="45" customHeight="1"/>
    <row r="3" spans="1:15" ht="14.25" customHeight="1">
      <c r="A3" s="70" t="s">
        <v>45</v>
      </c>
    </row>
    <row r="4" spans="1:15">
      <c r="A4" s="67" t="s">
        <v>243</v>
      </c>
    </row>
    <row r="7" spans="1:15" ht="78" customHeight="1">
      <c r="A7" s="159" t="s">
        <v>2</v>
      </c>
      <c r="B7" s="159" t="s">
        <v>206</v>
      </c>
      <c r="C7" s="159" t="s">
        <v>226</v>
      </c>
      <c r="D7" s="159" t="s">
        <v>255</v>
      </c>
      <c r="E7" s="159" t="s">
        <v>249</v>
      </c>
      <c r="F7" s="159" t="s">
        <v>256</v>
      </c>
      <c r="G7" s="159" t="s">
        <v>253</v>
      </c>
      <c r="H7" s="159" t="s">
        <v>250</v>
      </c>
      <c r="I7" s="159" t="s">
        <v>8</v>
      </c>
      <c r="J7" s="159" t="s">
        <v>251</v>
      </c>
      <c r="K7" s="159" t="s">
        <v>254</v>
      </c>
      <c r="L7" s="159" t="s">
        <v>252</v>
      </c>
      <c r="N7" s="179" t="s">
        <v>271</v>
      </c>
      <c r="O7" s="179" t="s">
        <v>272</v>
      </c>
    </row>
    <row r="8" spans="1:15" ht="57" customHeight="1">
      <c r="A8" s="137" t="s">
        <v>144</v>
      </c>
      <c r="B8" s="101" t="s">
        <v>246</v>
      </c>
      <c r="C8" s="101" t="s">
        <v>248</v>
      </c>
      <c r="D8" s="101">
        <v>4</v>
      </c>
      <c r="E8" s="137">
        <v>960</v>
      </c>
      <c r="F8" s="173">
        <f>E8*D8</f>
        <v>3840</v>
      </c>
      <c r="G8" s="459">
        <v>4</v>
      </c>
      <c r="H8" s="621">
        <v>6670421</v>
      </c>
      <c r="I8" s="622">
        <v>0.05</v>
      </c>
      <c r="J8" s="621">
        <f>H8*(1-I8)</f>
        <v>6336899.9499999993</v>
      </c>
      <c r="K8" s="619">
        <f>J8*G8</f>
        <v>25347599.799999997</v>
      </c>
      <c r="L8" s="625">
        <f>K8*(1+10%)</f>
        <v>27882359.779999997</v>
      </c>
      <c r="N8" s="613" t="s">
        <v>275</v>
      </c>
      <c r="O8" s="614"/>
    </row>
    <row r="9" spans="1:15" ht="57" customHeight="1">
      <c r="A9" s="137" t="s">
        <v>84</v>
      </c>
      <c r="B9" s="101" t="s">
        <v>247</v>
      </c>
      <c r="C9" s="101" t="s">
        <v>248</v>
      </c>
      <c r="D9" s="101">
        <v>4</v>
      </c>
      <c r="E9" s="137">
        <v>960</v>
      </c>
      <c r="F9" s="173">
        <f t="shared" ref="F9:F10" si="0">E9*D9</f>
        <v>3840</v>
      </c>
      <c r="G9" s="460"/>
      <c r="H9" s="619"/>
      <c r="I9" s="623"/>
      <c r="J9" s="619"/>
      <c r="K9" s="619"/>
      <c r="L9" s="625"/>
      <c r="N9" s="615"/>
      <c r="O9" s="616"/>
    </row>
    <row r="10" spans="1:15" ht="57" customHeight="1">
      <c r="A10" s="137" t="s">
        <v>85</v>
      </c>
      <c r="B10" s="101" t="s">
        <v>216</v>
      </c>
      <c r="C10" s="101" t="s">
        <v>248</v>
      </c>
      <c r="D10" s="101">
        <v>4</v>
      </c>
      <c r="E10" s="137">
        <v>960</v>
      </c>
      <c r="F10" s="173">
        <f t="shared" si="0"/>
        <v>3840</v>
      </c>
      <c r="G10" s="461"/>
      <c r="H10" s="620"/>
      <c r="I10" s="624"/>
      <c r="J10" s="620"/>
      <c r="K10" s="620"/>
      <c r="L10" s="625"/>
      <c r="N10" s="617"/>
      <c r="O10" s="618"/>
    </row>
    <row r="11" spans="1:15">
      <c r="E11" s="47">
        <f>SUM(E8:E10)</f>
        <v>2880</v>
      </c>
      <c r="F11" s="47">
        <f>SUM(F8:F10)</f>
        <v>11520</v>
      </c>
      <c r="K11" s="162" t="s">
        <v>46</v>
      </c>
      <c r="L11" s="163">
        <f>SUM(L8)</f>
        <v>27882359.779999997</v>
      </c>
    </row>
    <row r="12" spans="1:15">
      <c r="K12" s="162" t="s">
        <v>47</v>
      </c>
      <c r="L12" s="163">
        <f>L11*19%</f>
        <v>5297648.3581999997</v>
      </c>
    </row>
    <row r="13" spans="1:15">
      <c r="K13" s="162" t="s">
        <v>48</v>
      </c>
      <c r="L13" s="163">
        <f>SUM(L11:L12)</f>
        <v>33180008.138199996</v>
      </c>
    </row>
    <row r="15" spans="1:15">
      <c r="L15" s="182" t="s">
        <v>6</v>
      </c>
    </row>
  </sheetData>
  <mergeCells count="7">
    <mergeCell ref="G8:G10"/>
    <mergeCell ref="K8:K10"/>
    <mergeCell ref="N8:O10"/>
    <mergeCell ref="H8:H10"/>
    <mergeCell ref="I8:I10"/>
    <mergeCell ref="J8:J10"/>
    <mergeCell ref="L8:L1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5"/>
  <sheetViews>
    <sheetView showGridLines="0" workbookViewId="0">
      <selection activeCell="M8" sqref="M8"/>
    </sheetView>
  </sheetViews>
  <sheetFormatPr baseColWidth="10" defaultRowHeight="15"/>
  <cols>
    <col min="4" max="4" width="14" customWidth="1"/>
    <col min="9" max="9" width="13.42578125" customWidth="1"/>
    <col min="10" max="10" width="14.42578125" customWidth="1"/>
    <col min="12" max="14" width="13.7109375" customWidth="1"/>
    <col min="15" max="15" width="13" bestFit="1" customWidth="1"/>
    <col min="16" max="16" width="20" customWidth="1"/>
  </cols>
  <sheetData>
    <row r="1" spans="1:17" ht="49.5" customHeight="1"/>
    <row r="2" spans="1:17" ht="15.75" customHeight="1"/>
    <row r="3" spans="1:17" ht="12.75" customHeight="1"/>
    <row r="4" spans="1:17" ht="15" customHeight="1">
      <c r="A4" s="70" t="s">
        <v>45</v>
      </c>
    </row>
    <row r="5" spans="1:17">
      <c r="A5" s="67" t="s">
        <v>244</v>
      </c>
    </row>
    <row r="6" spans="1:17" ht="33" customHeight="1"/>
    <row r="7" spans="1:17" ht="84.75" customHeight="1">
      <c r="A7" s="102" t="s">
        <v>211</v>
      </c>
      <c r="B7" s="102" t="s">
        <v>237</v>
      </c>
      <c r="C7" s="102" t="s">
        <v>1</v>
      </c>
      <c r="D7" s="52" t="s">
        <v>239</v>
      </c>
      <c r="E7" s="52" t="s">
        <v>240</v>
      </c>
      <c r="F7" s="52" t="s">
        <v>241</v>
      </c>
      <c r="G7" s="52" t="s">
        <v>224</v>
      </c>
      <c r="H7" s="52" t="s">
        <v>220</v>
      </c>
      <c r="I7" s="102" t="s">
        <v>221</v>
      </c>
      <c r="J7" s="102" t="s">
        <v>223</v>
      </c>
      <c r="K7" s="102" t="s">
        <v>8</v>
      </c>
      <c r="L7" s="102" t="s">
        <v>187</v>
      </c>
      <c r="M7" s="52" t="s">
        <v>222</v>
      </c>
      <c r="O7" s="179" t="s">
        <v>271</v>
      </c>
      <c r="P7" s="179" t="s">
        <v>272</v>
      </c>
    </row>
    <row r="8" spans="1:17" ht="20.25" customHeight="1">
      <c r="A8" s="48" t="s">
        <v>219</v>
      </c>
      <c r="B8" s="48" t="s">
        <v>238</v>
      </c>
      <c r="C8" s="48" t="s">
        <v>36</v>
      </c>
      <c r="D8" s="48">
        <v>28</v>
      </c>
      <c r="E8" s="48">
        <f>D8*I8</f>
        <v>112</v>
      </c>
      <c r="F8" s="48">
        <f>D8*H8*I8</f>
        <v>336</v>
      </c>
      <c r="G8" s="49">
        <v>362500</v>
      </c>
      <c r="H8" s="48">
        <v>3</v>
      </c>
      <c r="I8" s="48">
        <v>4</v>
      </c>
      <c r="J8" s="90">
        <f>G8*I8*H8</f>
        <v>4350000</v>
      </c>
      <c r="K8" s="50">
        <v>0.15</v>
      </c>
      <c r="L8" s="49">
        <f>J8*(1-K8)</f>
        <v>3697500</v>
      </c>
      <c r="M8" s="90">
        <f>L8*(1+10%)</f>
        <v>4067250.0000000005</v>
      </c>
      <c r="O8" s="613" t="s">
        <v>273</v>
      </c>
      <c r="P8" s="614"/>
    </row>
    <row r="9" spans="1:17" ht="20.25" customHeight="1">
      <c r="A9" s="48" t="s">
        <v>84</v>
      </c>
      <c r="B9" s="48" t="s">
        <v>238</v>
      </c>
      <c r="C9" s="48" t="s">
        <v>36</v>
      </c>
      <c r="D9" s="48">
        <v>28</v>
      </c>
      <c r="E9" s="48">
        <f t="shared" ref="E9:E10" si="0">D9*I9</f>
        <v>112</v>
      </c>
      <c r="F9" s="48">
        <f t="shared" ref="F9:F10" si="1">D9*H9*I9</f>
        <v>336</v>
      </c>
      <c r="G9" s="49">
        <v>362500</v>
      </c>
      <c r="H9" s="48">
        <v>3</v>
      </c>
      <c r="I9" s="48">
        <v>4</v>
      </c>
      <c r="J9" s="90">
        <f t="shared" ref="J9:J10" si="2">G9*I9*H9</f>
        <v>4350000</v>
      </c>
      <c r="K9" s="50">
        <v>0.15</v>
      </c>
      <c r="L9" s="49">
        <f t="shared" ref="L9:L10" si="3">J9*(1-K9)</f>
        <v>3697500</v>
      </c>
      <c r="M9" s="90">
        <f t="shared" ref="M9:M10" si="4">L9*(1+10%)</f>
        <v>4067250.0000000005</v>
      </c>
      <c r="O9" s="615"/>
      <c r="P9" s="616"/>
      <c r="Q9" s="31"/>
    </row>
    <row r="10" spans="1:17" ht="20.25" customHeight="1">
      <c r="A10" s="48" t="s">
        <v>85</v>
      </c>
      <c r="B10" s="48" t="s">
        <v>238</v>
      </c>
      <c r="C10" s="48" t="s">
        <v>36</v>
      </c>
      <c r="D10" s="48">
        <v>28</v>
      </c>
      <c r="E10" s="48">
        <f t="shared" si="0"/>
        <v>112</v>
      </c>
      <c r="F10" s="48">
        <f t="shared" si="1"/>
        <v>336</v>
      </c>
      <c r="G10" s="49">
        <v>362500</v>
      </c>
      <c r="H10" s="48">
        <v>3</v>
      </c>
      <c r="I10" s="48">
        <v>4</v>
      </c>
      <c r="J10" s="90">
        <f t="shared" si="2"/>
        <v>4350000</v>
      </c>
      <c r="K10" s="50">
        <v>0.15</v>
      </c>
      <c r="L10" s="49">
        <f t="shared" si="3"/>
        <v>3697500</v>
      </c>
      <c r="M10" s="90">
        <f t="shared" si="4"/>
        <v>4067250.0000000005</v>
      </c>
      <c r="O10" s="617"/>
      <c r="P10" s="618"/>
    </row>
    <row r="11" spans="1:17">
      <c r="F11">
        <f>SUM(F8:F10)</f>
        <v>1008</v>
      </c>
      <c r="K11" s="45"/>
      <c r="L11" s="169" t="s">
        <v>46</v>
      </c>
      <c r="M11" s="160">
        <f>SUM(M8:M10)</f>
        <v>12201750.000000002</v>
      </c>
    </row>
    <row r="12" spans="1:17">
      <c r="K12" s="172"/>
      <c r="L12" s="170" t="s">
        <v>47</v>
      </c>
      <c r="M12" s="160">
        <f>M11*19%</f>
        <v>2318332.5000000005</v>
      </c>
    </row>
    <row r="13" spans="1:17">
      <c r="K13" s="45"/>
      <c r="L13" s="169" t="s">
        <v>48</v>
      </c>
      <c r="M13" s="160">
        <f>SUM(M11:M12)</f>
        <v>14520082.500000002</v>
      </c>
    </row>
    <row r="15" spans="1:17">
      <c r="M15" s="182"/>
    </row>
  </sheetData>
  <mergeCells count="1">
    <mergeCell ref="O8:P10"/>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4"/>
  <sheetViews>
    <sheetView showGridLines="0" topLeftCell="A2" workbookViewId="0">
      <selection activeCell="A14" sqref="A14"/>
    </sheetView>
  </sheetViews>
  <sheetFormatPr baseColWidth="10" defaultRowHeight="15"/>
  <cols>
    <col min="1" max="7" width="18" customWidth="1"/>
    <col min="8" max="8" width="10.140625" customWidth="1"/>
    <col min="9" max="9" width="14.140625" customWidth="1"/>
    <col min="10" max="10" width="16.42578125" customWidth="1"/>
  </cols>
  <sheetData>
    <row r="1" spans="1:10" ht="39.75" customHeight="1"/>
    <row r="2" spans="1:10" ht="39.75" customHeight="1"/>
    <row r="3" spans="1:10" ht="15" customHeight="1">
      <c r="A3" s="70" t="s">
        <v>45</v>
      </c>
    </row>
    <row r="4" spans="1:10" ht="18" customHeight="1">
      <c r="A4" s="67" t="s">
        <v>245</v>
      </c>
    </row>
    <row r="6" spans="1:10" ht="31.5" customHeight="1">
      <c r="A6" s="102" t="s">
        <v>225</v>
      </c>
      <c r="B6" s="102" t="s">
        <v>226</v>
      </c>
      <c r="C6" s="52" t="s">
        <v>228</v>
      </c>
      <c r="D6" s="52" t="s">
        <v>190</v>
      </c>
      <c r="E6" s="102" t="s">
        <v>189</v>
      </c>
      <c r="F6" s="102" t="s">
        <v>233</v>
      </c>
      <c r="G6" s="164" t="s">
        <v>234</v>
      </c>
      <c r="I6" s="179" t="s">
        <v>271</v>
      </c>
      <c r="J6" s="179" t="s">
        <v>272</v>
      </c>
    </row>
    <row r="7" spans="1:10" ht="24" customHeight="1">
      <c r="A7" s="48" t="s">
        <v>229</v>
      </c>
      <c r="B7" s="48" t="s">
        <v>227</v>
      </c>
      <c r="C7" s="48" t="s">
        <v>232</v>
      </c>
      <c r="D7" s="49">
        <v>110</v>
      </c>
      <c r="E7" s="161">
        <v>150000</v>
      </c>
      <c r="F7" s="49">
        <f>E7*D7</f>
        <v>16500000</v>
      </c>
      <c r="G7" s="90">
        <f>F7*(1+10%)</f>
        <v>18150000</v>
      </c>
      <c r="I7" s="613" t="s">
        <v>276</v>
      </c>
      <c r="J7" s="614"/>
    </row>
    <row r="8" spans="1:10" ht="24" customHeight="1">
      <c r="A8" s="48" t="s">
        <v>230</v>
      </c>
      <c r="B8" s="48" t="s">
        <v>227</v>
      </c>
      <c r="C8" s="48" t="s">
        <v>232</v>
      </c>
      <c r="D8" s="49">
        <v>120</v>
      </c>
      <c r="E8" s="161">
        <v>100000</v>
      </c>
      <c r="F8" s="49">
        <f t="shared" ref="F8:F9" si="0">E8*D8</f>
        <v>12000000</v>
      </c>
      <c r="G8" s="90">
        <f t="shared" ref="G8:G9" si="1">F8*(1+10%)</f>
        <v>13200000.000000002</v>
      </c>
      <c r="I8" s="615"/>
      <c r="J8" s="616"/>
    </row>
    <row r="9" spans="1:10" ht="24" customHeight="1">
      <c r="A9" s="48" t="s">
        <v>231</v>
      </c>
      <c r="B9" s="48" t="s">
        <v>227</v>
      </c>
      <c r="C9" s="48" t="s">
        <v>232</v>
      </c>
      <c r="D9" s="49">
        <v>110</v>
      </c>
      <c r="E9" s="161">
        <v>150000</v>
      </c>
      <c r="F9" s="49">
        <f t="shared" si="0"/>
        <v>16500000</v>
      </c>
      <c r="G9" s="90">
        <f t="shared" si="1"/>
        <v>18150000</v>
      </c>
      <c r="I9" s="617"/>
      <c r="J9" s="618"/>
    </row>
    <row r="10" spans="1:10">
      <c r="F10" s="162" t="s">
        <v>46</v>
      </c>
      <c r="G10" s="163">
        <f>SUM(G7:G9)</f>
        <v>49500000</v>
      </c>
    </row>
    <row r="11" spans="1:10">
      <c r="F11" s="162" t="s">
        <v>47</v>
      </c>
      <c r="G11" s="163">
        <f>G10*19%</f>
        <v>9405000</v>
      </c>
    </row>
    <row r="12" spans="1:10">
      <c r="F12" s="162" t="s">
        <v>48</v>
      </c>
      <c r="G12" s="163">
        <f>SUM(G10:G11)</f>
        <v>58905000</v>
      </c>
    </row>
    <row r="13" spans="1:10">
      <c r="G13" t="s">
        <v>6</v>
      </c>
    </row>
    <row r="14" spans="1:10">
      <c r="G14" s="182" t="s">
        <v>6</v>
      </c>
    </row>
  </sheetData>
  <mergeCells count="1">
    <mergeCell ref="I7:J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3"/>
  <sheetViews>
    <sheetView showGridLines="0" topLeftCell="A5" workbookViewId="0">
      <selection activeCell="C5" sqref="C1:C1048576"/>
    </sheetView>
  </sheetViews>
  <sheetFormatPr baseColWidth="10" defaultRowHeight="15"/>
  <cols>
    <col min="1" max="1" width="32.42578125" customWidth="1"/>
    <col min="2" max="2" width="30.42578125" customWidth="1"/>
  </cols>
  <sheetData>
    <row r="1" spans="1:2" ht="27.75" customHeight="1"/>
    <row r="2" spans="1:2" ht="27.75" customHeight="1"/>
    <row r="3" spans="1:2" ht="27.75" customHeight="1"/>
    <row r="4" spans="1:2" ht="15.75">
      <c r="A4" s="10" t="s">
        <v>45</v>
      </c>
    </row>
    <row r="5" spans="1:2">
      <c r="A5" s="11" t="s">
        <v>116</v>
      </c>
    </row>
    <row r="6" spans="1:2" ht="15.75" thickBot="1">
      <c r="A6" s="11"/>
    </row>
    <row r="7" spans="1:2" ht="19.5" customHeight="1">
      <c r="A7" s="626" t="s">
        <v>116</v>
      </c>
      <c r="B7" s="627"/>
    </row>
    <row r="8" spans="1:2" ht="15" customHeight="1">
      <c r="A8" s="628"/>
      <c r="B8" s="629"/>
    </row>
    <row r="9" spans="1:2" ht="19.5" customHeight="1">
      <c r="A9" s="94" t="s">
        <v>0</v>
      </c>
      <c r="B9" s="12" t="s">
        <v>184</v>
      </c>
    </row>
    <row r="10" spans="1:2" ht="23.25" customHeight="1">
      <c r="A10" s="95" t="s">
        <v>185</v>
      </c>
      <c r="B10" s="93">
        <f>'RADIO NACIONAL  2018'!K23</f>
        <v>80482804.710000008</v>
      </c>
    </row>
    <row r="11" spans="1:2" ht="23.25" customHeight="1">
      <c r="A11" s="95" t="s">
        <v>113</v>
      </c>
      <c r="B11" s="93">
        <f>'RADIO REGIONAL 2018'!N43</f>
        <v>27838022.963520005</v>
      </c>
    </row>
    <row r="12" spans="1:2" ht="23.25" customHeight="1">
      <c r="A12" s="95" t="s">
        <v>114</v>
      </c>
      <c r="B12" s="49">
        <f>'TV REGIONAL 2018'!M29</f>
        <v>39779113.733333342</v>
      </c>
    </row>
    <row r="13" spans="1:2" ht="23.25" customHeight="1">
      <c r="A13" s="95" t="s">
        <v>188</v>
      </c>
      <c r="B13" s="49">
        <f>'EUCOLES 2018'!L14</f>
        <v>35058559.535999998</v>
      </c>
    </row>
    <row r="14" spans="1:2" ht="23.25" customHeight="1">
      <c r="A14" s="95" t="s">
        <v>257</v>
      </c>
      <c r="B14" s="49">
        <f>'AEROPUERTOS CAJAS DE LUZ 2018'!N13</f>
        <v>73291904.840000004</v>
      </c>
    </row>
    <row r="15" spans="1:2" ht="23.25" customHeight="1">
      <c r="A15" s="95" t="s">
        <v>258</v>
      </c>
      <c r="B15" s="49">
        <f>'AEROPUERTOS PANTALLAS'!L13</f>
        <v>33180008.138199996</v>
      </c>
    </row>
    <row r="16" spans="1:2" ht="23.25" customHeight="1">
      <c r="A16" s="95" t="s">
        <v>235</v>
      </c>
      <c r="B16" s="49">
        <f>'CINE 2018'!M13</f>
        <v>14520082.500000002</v>
      </c>
    </row>
    <row r="17" spans="1:2" ht="23.25" customHeight="1">
      <c r="A17" s="95" t="s">
        <v>236</v>
      </c>
      <c r="B17" s="49">
        <f>'DIGITAL 2018'!G12</f>
        <v>58905000</v>
      </c>
    </row>
    <row r="18" spans="1:2" ht="23.25" customHeight="1"/>
    <row r="19" spans="1:2" ht="23.25" customHeight="1">
      <c r="A19" s="167" t="s">
        <v>267</v>
      </c>
      <c r="B19" s="168">
        <f>SUM(B10:B18)</f>
        <v>363055496.42105335</v>
      </c>
    </row>
    <row r="21" spans="1:2" ht="15.75">
      <c r="A21" s="165"/>
      <c r="B21" s="166" t="s">
        <v>6</v>
      </c>
    </row>
    <row r="22" spans="1:2">
      <c r="B22" s="100" t="s">
        <v>6</v>
      </c>
    </row>
    <row r="23" spans="1:2">
      <c r="B23" s="100" t="s">
        <v>6</v>
      </c>
    </row>
  </sheetData>
  <mergeCells count="1">
    <mergeCell ref="A7:B8"/>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ECA07-21C9-4490-84E8-B2FAC046FCC9}">
  <sheetPr>
    <pageSetUpPr fitToPage="1"/>
  </sheetPr>
  <dimension ref="B1:U507"/>
  <sheetViews>
    <sheetView showGridLines="0" zoomScale="112" zoomScaleNormal="112" workbookViewId="0">
      <selection activeCell="R16" sqref="R16"/>
    </sheetView>
  </sheetViews>
  <sheetFormatPr baseColWidth="10" defaultColWidth="9.140625" defaultRowHeight="15"/>
  <cols>
    <col min="1" max="1" width="9.140625" customWidth="1"/>
    <col min="2" max="2" width="33.85546875" bestFit="1" customWidth="1"/>
    <col min="3" max="3" width="10.7109375" customWidth="1"/>
    <col min="4" max="16" width="4" customWidth="1"/>
    <col min="17" max="17" width="6.42578125" customWidth="1"/>
    <col min="18" max="18" width="17.85546875" bestFit="1" customWidth="1"/>
    <col min="19" max="19" width="16" customWidth="1"/>
    <col min="20" max="20" width="14.85546875" customWidth="1"/>
    <col min="21" max="28" width="4.140625" customWidth="1"/>
    <col min="29" max="29" width="11.42578125" customWidth="1"/>
  </cols>
  <sheetData>
    <row r="1" spans="2:20" ht="36.75" customHeight="1"/>
    <row r="2" spans="2:20" ht="36.75" customHeight="1"/>
    <row r="3" spans="2:20" s="11" customFormat="1"/>
    <row r="4" spans="2:20" s="11" customFormat="1" ht="23.25">
      <c r="B4" s="384" t="s">
        <v>404</v>
      </c>
      <c r="C4" s="364"/>
      <c r="D4" s="364"/>
      <c r="E4" s="364"/>
      <c r="F4" s="364"/>
      <c r="G4" s="364"/>
      <c r="H4" s="364"/>
      <c r="I4" s="364"/>
      <c r="J4" s="364"/>
      <c r="K4" s="364"/>
      <c r="L4" s="364"/>
      <c r="M4" s="364"/>
      <c r="N4" s="364"/>
      <c r="O4" s="364"/>
      <c r="P4" s="364"/>
      <c r="Q4" s="364"/>
      <c r="R4" s="364"/>
      <c r="S4" s="364"/>
    </row>
    <row r="5" spans="2:20" s="11" customFormat="1" ht="9" customHeight="1">
      <c r="B5" s="360"/>
      <c r="C5" s="360"/>
      <c r="D5" s="360"/>
      <c r="E5" s="360"/>
      <c r="F5" s="360"/>
      <c r="G5" s="360"/>
      <c r="H5" s="360"/>
      <c r="I5" s="360"/>
      <c r="J5" s="360"/>
      <c r="K5" s="360"/>
      <c r="L5" s="360"/>
      <c r="M5" s="360"/>
      <c r="N5" s="360"/>
      <c r="O5" s="360"/>
      <c r="P5" s="360"/>
      <c r="Q5" s="360"/>
      <c r="R5" s="360"/>
      <c r="S5" s="364"/>
    </row>
    <row r="6" spans="2:20" s="11" customFormat="1" ht="0.75" customHeight="1">
      <c r="B6" s="11" t="s">
        <v>6</v>
      </c>
      <c r="C6" s="201"/>
      <c r="D6" s="202"/>
      <c r="E6" s="201"/>
      <c r="F6" s="201"/>
      <c r="G6" s="201"/>
      <c r="H6" s="201"/>
      <c r="I6" s="201"/>
      <c r="J6" s="202"/>
      <c r="K6" s="202"/>
      <c r="L6" s="202"/>
      <c r="M6" s="202"/>
      <c r="N6" s="202"/>
      <c r="O6" s="202"/>
      <c r="P6" s="202"/>
      <c r="Q6" s="202"/>
      <c r="R6" s="201"/>
      <c r="S6" s="201"/>
    </row>
    <row r="7" spans="2:20" s="11" customFormat="1" hidden="1">
      <c r="B7" s="11" t="s">
        <v>6</v>
      </c>
      <c r="C7" s="201"/>
      <c r="D7" s="202"/>
      <c r="E7" s="201"/>
      <c r="F7" s="201"/>
      <c r="G7" s="201"/>
      <c r="H7" s="201"/>
      <c r="I7" s="201"/>
      <c r="J7" s="202"/>
      <c r="K7" s="202"/>
      <c r="L7" s="202"/>
      <c r="M7" s="202"/>
      <c r="N7" s="202"/>
      <c r="O7" s="202"/>
      <c r="P7" s="202"/>
      <c r="Q7" s="202"/>
      <c r="R7" s="201"/>
      <c r="S7" s="201"/>
      <c r="T7" s="11" t="s">
        <v>6</v>
      </c>
    </row>
    <row r="8" spans="2:20" s="11" customFormat="1" hidden="1">
      <c r="B8" s="204"/>
      <c r="C8" s="201"/>
      <c r="D8" s="202"/>
      <c r="E8" s="201"/>
      <c r="F8" s="201"/>
      <c r="G8" s="201"/>
      <c r="H8" s="201"/>
      <c r="I8" s="201"/>
      <c r="J8" s="202"/>
      <c r="K8" s="202"/>
      <c r="L8" s="202"/>
      <c r="M8" s="202"/>
      <c r="N8" s="202"/>
      <c r="O8" s="202"/>
      <c r="P8" s="202"/>
      <c r="Q8" s="202"/>
      <c r="R8" s="201"/>
      <c r="S8" s="201"/>
    </row>
    <row r="9" spans="2:20" s="11" customFormat="1">
      <c r="B9" s="474" t="s">
        <v>307</v>
      </c>
      <c r="C9" s="370"/>
      <c r="D9" s="476"/>
      <c r="E9" s="476"/>
      <c r="F9" s="476"/>
      <c r="G9" s="476"/>
      <c r="H9" s="476"/>
      <c r="I9" s="476"/>
      <c r="J9" s="476"/>
      <c r="K9" s="476"/>
      <c r="L9" s="476"/>
      <c r="M9" s="476"/>
      <c r="N9" s="476"/>
      <c r="O9" s="476"/>
      <c r="P9" s="476"/>
      <c r="Q9" s="476"/>
      <c r="R9" s="477" t="s">
        <v>408</v>
      </c>
      <c r="S9" s="467" t="s">
        <v>407</v>
      </c>
    </row>
    <row r="10" spans="2:20" s="11" customFormat="1">
      <c r="B10" s="474"/>
      <c r="C10" s="370" t="s">
        <v>6</v>
      </c>
      <c r="D10" s="370" t="s">
        <v>382</v>
      </c>
      <c r="E10" s="370" t="s">
        <v>383</v>
      </c>
      <c r="F10" s="370" t="s">
        <v>384</v>
      </c>
      <c r="G10" s="370" t="s">
        <v>384</v>
      </c>
      <c r="H10" s="370" t="s">
        <v>385</v>
      </c>
      <c r="I10" s="370" t="s">
        <v>380</v>
      </c>
      <c r="J10" s="370" t="s">
        <v>381</v>
      </c>
      <c r="K10" s="370" t="s">
        <v>382</v>
      </c>
      <c r="L10" s="370" t="s">
        <v>383</v>
      </c>
      <c r="M10" s="370" t="s">
        <v>384</v>
      </c>
      <c r="N10" s="370" t="s">
        <v>384</v>
      </c>
      <c r="O10" s="370" t="s">
        <v>385</v>
      </c>
      <c r="P10" s="370" t="s">
        <v>380</v>
      </c>
      <c r="Q10" s="370" t="s">
        <v>381</v>
      </c>
      <c r="R10" s="477"/>
      <c r="S10" s="468"/>
    </row>
    <row r="11" spans="2:20" s="11" customFormat="1">
      <c r="B11" s="474"/>
      <c r="C11" s="370" t="s">
        <v>259</v>
      </c>
      <c r="D11" s="370">
        <v>17</v>
      </c>
      <c r="E11" s="370">
        <v>18</v>
      </c>
      <c r="F11" s="370">
        <v>19</v>
      </c>
      <c r="G11" s="370">
        <v>20</v>
      </c>
      <c r="H11" s="370">
        <v>21</v>
      </c>
      <c r="I11" s="370">
        <v>22</v>
      </c>
      <c r="J11" s="370">
        <v>23</v>
      </c>
      <c r="K11" s="370">
        <v>24</v>
      </c>
      <c r="L11" s="370">
        <v>25</v>
      </c>
      <c r="M11" s="370">
        <v>26</v>
      </c>
      <c r="N11" s="370">
        <v>27</v>
      </c>
      <c r="O11" s="370">
        <v>28</v>
      </c>
      <c r="P11" s="370">
        <v>29</v>
      </c>
      <c r="Q11" s="370">
        <v>30</v>
      </c>
      <c r="R11" s="477"/>
      <c r="S11" s="469"/>
    </row>
    <row r="12" spans="2:20" s="11" customFormat="1">
      <c r="B12" s="471" t="s">
        <v>323</v>
      </c>
      <c r="C12" s="472"/>
      <c r="D12" s="472"/>
      <c r="E12" s="472"/>
      <c r="F12" s="472"/>
      <c r="G12" s="472"/>
      <c r="H12" s="472"/>
      <c r="I12" s="472"/>
      <c r="J12" s="472"/>
      <c r="K12" s="472"/>
      <c r="L12" s="472"/>
      <c r="M12" s="472"/>
      <c r="N12" s="472"/>
      <c r="O12" s="472"/>
      <c r="P12" s="472"/>
      <c r="Q12" s="472"/>
      <c r="R12" s="472"/>
      <c r="S12" s="473"/>
    </row>
    <row r="13" spans="2:20" s="11" customFormat="1">
      <c r="B13" s="372" t="s">
        <v>387</v>
      </c>
      <c r="C13" s="373" t="s">
        <v>36</v>
      </c>
      <c r="D13" s="374"/>
      <c r="E13" s="374">
        <v>1</v>
      </c>
      <c r="F13" s="374"/>
      <c r="G13" s="374" t="s">
        <v>6</v>
      </c>
      <c r="H13" s="374"/>
      <c r="I13" s="374" t="s">
        <v>6</v>
      </c>
      <c r="J13" s="374"/>
      <c r="K13" s="374"/>
      <c r="L13" s="374">
        <v>1</v>
      </c>
      <c r="M13" s="374"/>
      <c r="N13" s="374" t="s">
        <v>6</v>
      </c>
      <c r="O13" s="374"/>
      <c r="P13" s="374" t="s">
        <v>6</v>
      </c>
      <c r="Q13" s="374"/>
      <c r="R13" s="451">
        <f>SUM(E13:Q13)</f>
        <v>2</v>
      </c>
      <c r="S13" s="375" t="s">
        <v>406</v>
      </c>
    </row>
    <row r="14" spans="2:20" s="11" customFormat="1">
      <c r="B14" s="372" t="s">
        <v>386</v>
      </c>
      <c r="C14" s="373" t="s">
        <v>36</v>
      </c>
      <c r="D14" s="374"/>
      <c r="E14" s="374">
        <v>1</v>
      </c>
      <c r="F14" s="374"/>
      <c r="G14" s="374">
        <v>1</v>
      </c>
      <c r="H14" s="374"/>
      <c r="I14" s="374">
        <v>1</v>
      </c>
      <c r="J14" s="374"/>
      <c r="K14" s="374"/>
      <c r="L14" s="374">
        <v>1</v>
      </c>
      <c r="M14" s="374"/>
      <c r="N14" s="374">
        <v>1</v>
      </c>
      <c r="O14" s="374"/>
      <c r="P14" s="374"/>
      <c r="Q14" s="374"/>
      <c r="R14" s="451">
        <f>SUM(E14:Q14)</f>
        <v>5</v>
      </c>
      <c r="S14" s="375" t="s">
        <v>406</v>
      </c>
    </row>
    <row r="15" spans="2:20" s="11" customFormat="1">
      <c r="B15" s="372" t="s">
        <v>325</v>
      </c>
      <c r="C15" s="373" t="s">
        <v>36</v>
      </c>
      <c r="D15" s="374"/>
      <c r="E15" s="374"/>
      <c r="F15" s="374" t="s">
        <v>6</v>
      </c>
      <c r="G15" s="374">
        <v>1</v>
      </c>
      <c r="H15" s="374" t="s">
        <v>6</v>
      </c>
      <c r="I15" s="374"/>
      <c r="J15" s="374"/>
      <c r="K15" s="374"/>
      <c r="L15" s="374"/>
      <c r="M15" s="374" t="s">
        <v>6</v>
      </c>
      <c r="N15" s="374">
        <v>1</v>
      </c>
      <c r="O15" s="374" t="s">
        <v>6</v>
      </c>
      <c r="P15" s="374"/>
      <c r="Q15" s="374"/>
      <c r="R15" s="451">
        <f t="shared" ref="R15:R20" si="0">SUM(E15:Q15)</f>
        <v>2</v>
      </c>
      <c r="S15" s="375" t="s">
        <v>406</v>
      </c>
    </row>
    <row r="16" spans="2:20" s="11" customFormat="1">
      <c r="B16" s="372" t="s">
        <v>35</v>
      </c>
      <c r="C16" s="373" t="s">
        <v>36</v>
      </c>
      <c r="D16" s="374"/>
      <c r="E16" s="374" t="s">
        <v>6</v>
      </c>
      <c r="F16" s="374"/>
      <c r="G16" s="374" t="s">
        <v>6</v>
      </c>
      <c r="H16" s="374"/>
      <c r="I16" s="374">
        <v>1</v>
      </c>
      <c r="J16" s="374"/>
      <c r="K16" s="374"/>
      <c r="L16" s="374" t="s">
        <v>6</v>
      </c>
      <c r="M16" s="374"/>
      <c r="N16" s="374" t="s">
        <v>6</v>
      </c>
      <c r="O16" s="374"/>
      <c r="P16" s="374">
        <v>1</v>
      </c>
      <c r="Q16" s="374"/>
      <c r="R16" s="451">
        <f t="shared" si="0"/>
        <v>2</v>
      </c>
      <c r="S16" s="375" t="s">
        <v>406</v>
      </c>
    </row>
    <row r="17" spans="2:21" s="11" customFormat="1">
      <c r="B17" s="372" t="s">
        <v>125</v>
      </c>
      <c r="C17" s="373" t="s">
        <v>36</v>
      </c>
      <c r="D17" s="374"/>
      <c r="E17" s="374" t="s">
        <v>6</v>
      </c>
      <c r="F17" s="374">
        <v>1</v>
      </c>
      <c r="G17" s="374" t="s">
        <v>6</v>
      </c>
      <c r="H17" s="374" t="s">
        <v>6</v>
      </c>
      <c r="I17" s="374">
        <v>1</v>
      </c>
      <c r="J17" s="374"/>
      <c r="K17" s="374"/>
      <c r="L17" s="374">
        <v>1</v>
      </c>
      <c r="M17" s="374" t="s">
        <v>6</v>
      </c>
      <c r="N17" s="374">
        <v>1</v>
      </c>
      <c r="O17" s="374" t="s">
        <v>6</v>
      </c>
      <c r="P17" s="374">
        <v>1</v>
      </c>
      <c r="Q17" s="374"/>
      <c r="R17" s="451">
        <f t="shared" si="0"/>
        <v>5</v>
      </c>
      <c r="S17" s="375" t="s">
        <v>406</v>
      </c>
      <c r="U17" s="11" t="s">
        <v>6</v>
      </c>
    </row>
    <row r="18" spans="2:21" s="11" customFormat="1">
      <c r="B18" s="372" t="s">
        <v>326</v>
      </c>
      <c r="C18" s="373" t="s">
        <v>36</v>
      </c>
      <c r="D18" s="374"/>
      <c r="E18" s="374"/>
      <c r="F18" s="374">
        <v>1</v>
      </c>
      <c r="G18" s="374"/>
      <c r="H18" s="374">
        <v>1</v>
      </c>
      <c r="I18" s="374"/>
      <c r="J18" s="374"/>
      <c r="K18" s="374"/>
      <c r="L18" s="374">
        <v>1</v>
      </c>
      <c r="M18" s="374"/>
      <c r="N18" s="374">
        <v>1</v>
      </c>
      <c r="O18" s="374">
        <v>1</v>
      </c>
      <c r="P18" s="374"/>
      <c r="Q18" s="374"/>
      <c r="R18" s="451">
        <f t="shared" si="0"/>
        <v>5</v>
      </c>
      <c r="S18" s="375" t="s">
        <v>406</v>
      </c>
    </row>
    <row r="19" spans="2:21" s="11" customFormat="1">
      <c r="B19" s="372" t="s">
        <v>315</v>
      </c>
      <c r="C19" s="373" t="s">
        <v>36</v>
      </c>
      <c r="D19" s="374" t="s">
        <v>6</v>
      </c>
      <c r="E19" s="374">
        <v>1</v>
      </c>
      <c r="F19" s="374" t="s">
        <v>6</v>
      </c>
      <c r="G19" s="374">
        <v>1</v>
      </c>
      <c r="H19" s="374"/>
      <c r="I19" s="374">
        <v>1</v>
      </c>
      <c r="J19" s="374"/>
      <c r="K19" s="374"/>
      <c r="L19" s="374"/>
      <c r="M19" s="374">
        <v>1</v>
      </c>
      <c r="N19" s="374"/>
      <c r="O19" s="374">
        <v>1</v>
      </c>
      <c r="P19" s="374"/>
      <c r="Q19" s="374"/>
      <c r="R19" s="451">
        <f t="shared" si="0"/>
        <v>5</v>
      </c>
      <c r="S19" s="375" t="s">
        <v>406</v>
      </c>
    </row>
    <row r="20" spans="2:21" s="11" customFormat="1">
      <c r="B20" s="372" t="s">
        <v>124</v>
      </c>
      <c r="C20" s="373" t="s">
        <v>36</v>
      </c>
      <c r="D20" s="374"/>
      <c r="E20" s="374">
        <v>2</v>
      </c>
      <c r="F20" s="374">
        <v>1</v>
      </c>
      <c r="G20" s="374">
        <v>1</v>
      </c>
      <c r="H20" s="374">
        <v>1</v>
      </c>
      <c r="I20" s="374">
        <v>2</v>
      </c>
      <c r="J20" s="374"/>
      <c r="K20" s="374"/>
      <c r="L20" s="374">
        <v>2</v>
      </c>
      <c r="M20" s="374">
        <v>1</v>
      </c>
      <c r="N20" s="374">
        <v>1</v>
      </c>
      <c r="O20" s="374">
        <v>1</v>
      </c>
      <c r="P20" s="374">
        <v>1</v>
      </c>
      <c r="Q20" s="374"/>
      <c r="R20" s="451">
        <f t="shared" si="0"/>
        <v>13</v>
      </c>
      <c r="S20" s="375" t="s">
        <v>406</v>
      </c>
    </row>
    <row r="21" spans="2:21" s="11" customFormat="1">
      <c r="B21" s="376" t="s">
        <v>317</v>
      </c>
      <c r="C21" s="376"/>
      <c r="D21" s="377"/>
      <c r="E21" s="377">
        <f>SUM(E13:E20)</f>
        <v>5</v>
      </c>
      <c r="F21" s="377">
        <f>SUM(F13:F20)</f>
        <v>3</v>
      </c>
      <c r="G21" s="377">
        <f>SUM(G13:G20)</f>
        <v>4</v>
      </c>
      <c r="H21" s="377">
        <f>SUM(H13:H20)</f>
        <v>2</v>
      </c>
      <c r="I21" s="377">
        <f>SUM(I13:I20)</f>
        <v>6</v>
      </c>
      <c r="J21" s="377" t="s">
        <v>6</v>
      </c>
      <c r="K21" s="377" t="s">
        <v>6</v>
      </c>
      <c r="L21" s="377">
        <f>SUM(L13:L20)</f>
        <v>6</v>
      </c>
      <c r="M21" s="377">
        <f>SUM(M13:M20)</f>
        <v>2</v>
      </c>
      <c r="N21" s="377">
        <f>SUM(N13:N20)</f>
        <v>5</v>
      </c>
      <c r="O21" s="377">
        <f>SUM(O13:O20)</f>
        <v>3</v>
      </c>
      <c r="P21" s="377">
        <f>SUM(P13:P20)</f>
        <v>3</v>
      </c>
      <c r="Q21" s="377" t="s">
        <v>6</v>
      </c>
      <c r="R21" s="452">
        <f>SUM(D21:Q21)</f>
        <v>39</v>
      </c>
      <c r="S21" s="375"/>
    </row>
    <row r="22" spans="2:21" s="11" customFormat="1">
      <c r="B22" s="470"/>
      <c r="C22" s="380"/>
      <c r="D22" s="380"/>
      <c r="E22" s="380"/>
      <c r="F22" s="380"/>
      <c r="G22" s="380"/>
      <c r="H22" s="380"/>
      <c r="I22" s="380"/>
      <c r="J22" s="380"/>
      <c r="K22" s="380"/>
      <c r="L22" s="380"/>
      <c r="M22" s="380"/>
      <c r="N22" s="380"/>
      <c r="O22" s="380"/>
      <c r="P22" s="380"/>
      <c r="Q22" s="381" t="s">
        <v>394</v>
      </c>
      <c r="R22" s="385" t="s">
        <v>46</v>
      </c>
      <c r="S22" s="375" t="s">
        <v>406</v>
      </c>
      <c r="T22" s="312" t="s">
        <v>6</v>
      </c>
    </row>
    <row r="23" spans="2:21" s="11" customFormat="1">
      <c r="B23" s="470"/>
      <c r="C23" s="383"/>
      <c r="D23" s="383"/>
      <c r="E23" s="383"/>
      <c r="F23" s="383"/>
      <c r="G23" s="383"/>
      <c r="H23" s="383"/>
      <c r="I23" s="383"/>
      <c r="J23" s="383"/>
      <c r="K23" s="383"/>
      <c r="L23" s="383"/>
      <c r="M23" s="383"/>
      <c r="N23" s="383"/>
      <c r="O23" s="382" t="s">
        <v>321</v>
      </c>
      <c r="P23" s="382"/>
      <c r="Q23" s="382"/>
      <c r="R23" s="385" t="s">
        <v>47</v>
      </c>
      <c r="S23" s="375" t="s">
        <v>406</v>
      </c>
    </row>
    <row r="24" spans="2:21" s="11" customFormat="1">
      <c r="B24" s="470"/>
      <c r="C24" s="383"/>
      <c r="D24" s="383"/>
      <c r="E24" s="383"/>
      <c r="F24" s="383"/>
      <c r="G24" s="383"/>
      <c r="H24" s="383"/>
      <c r="I24" s="383"/>
      <c r="J24" s="383"/>
      <c r="K24" s="383"/>
      <c r="L24" s="383"/>
      <c r="M24" s="383"/>
      <c r="N24" s="383"/>
      <c r="O24" s="475" t="s">
        <v>48</v>
      </c>
      <c r="P24" s="475"/>
      <c r="Q24" s="475"/>
      <c r="R24" s="385" t="s">
        <v>403</v>
      </c>
      <c r="S24" s="375" t="s">
        <v>406</v>
      </c>
    </row>
    <row r="25" spans="2:21" s="11" customFormat="1"/>
    <row r="26" spans="2:21" s="11" customFormat="1"/>
    <row r="27" spans="2:21" s="11" customFormat="1"/>
    <row r="28" spans="2:21" s="11" customFormat="1"/>
    <row r="29" spans="2:21" s="11" customFormat="1"/>
    <row r="30" spans="2:21" s="11" customFormat="1"/>
    <row r="31" spans="2:21" s="11" customFormat="1"/>
    <row r="32" spans="2:21" s="11" customFormat="1"/>
    <row r="33" s="11" customFormat="1"/>
    <row r="34" s="11" customFormat="1"/>
    <row r="35" s="11" customFormat="1"/>
    <row r="36" s="11" customFormat="1"/>
    <row r="37" s="11" customFormat="1"/>
    <row r="38" s="11" customFormat="1"/>
    <row r="39" s="11" customFormat="1"/>
    <row r="40" s="11" customFormat="1"/>
    <row r="41" s="11" customFormat="1"/>
    <row r="42" s="11" customFormat="1"/>
    <row r="43" s="11" customFormat="1"/>
    <row r="44" s="11" customFormat="1"/>
    <row r="45" s="11" customFormat="1"/>
    <row r="46" s="11" customFormat="1"/>
    <row r="47" s="11" customFormat="1"/>
    <row r="48"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pans="2:19" s="11" customFormat="1"/>
    <row r="466" spans="2:19" s="11" customFormat="1"/>
    <row r="467" spans="2:19" s="11" customFormat="1"/>
    <row r="468" spans="2:19" s="11" customFormat="1"/>
    <row r="469" spans="2:19" s="11" customFormat="1"/>
    <row r="470" spans="2:19" s="11" customFormat="1"/>
    <row r="471" spans="2:19" s="11" customFormat="1"/>
    <row r="472" spans="2:19" s="11" customFormat="1"/>
    <row r="473" spans="2:19" s="11" customFormat="1"/>
    <row r="474" spans="2:19" s="11" customFormat="1"/>
    <row r="475" spans="2:19" s="11" customFormat="1"/>
    <row r="476" spans="2:19" s="11" customFormat="1"/>
    <row r="477" spans="2:19" s="11" customFormat="1"/>
    <row r="478" spans="2:19">
      <c r="B478" s="11"/>
      <c r="C478" s="11"/>
      <c r="D478" s="11"/>
      <c r="E478" s="11"/>
      <c r="F478" s="11"/>
      <c r="G478" s="11"/>
      <c r="H478" s="11"/>
      <c r="I478" s="11"/>
      <c r="J478" s="11"/>
      <c r="K478" s="11"/>
      <c r="L478" s="11"/>
      <c r="M478" s="11"/>
      <c r="N478" s="11"/>
      <c r="O478" s="11"/>
      <c r="P478" s="11"/>
      <c r="Q478" s="11"/>
      <c r="R478" s="11"/>
      <c r="S478" s="11"/>
    </row>
    <row r="479" spans="2:19">
      <c r="B479" s="11"/>
      <c r="C479" s="11"/>
      <c r="D479" s="11"/>
      <c r="E479" s="11"/>
      <c r="F479" s="11"/>
      <c r="G479" s="11"/>
      <c r="H479" s="11"/>
      <c r="I479" s="11"/>
      <c r="J479" s="11"/>
      <c r="K479" s="11"/>
      <c r="L479" s="11"/>
      <c r="M479" s="11"/>
      <c r="N479" s="11"/>
      <c r="O479" s="11"/>
      <c r="P479" s="11"/>
      <c r="Q479" s="11"/>
      <c r="R479" s="11"/>
      <c r="S479" s="11"/>
    </row>
    <row r="480" spans="2:19">
      <c r="B480" s="11"/>
      <c r="C480" s="11"/>
      <c r="D480" s="11"/>
      <c r="E480" s="11"/>
      <c r="F480" s="11"/>
      <c r="G480" s="11"/>
      <c r="H480" s="11"/>
      <c r="I480" s="11"/>
      <c r="J480" s="11"/>
      <c r="K480" s="11"/>
      <c r="L480" s="11"/>
      <c r="M480" s="11"/>
      <c r="N480" s="11"/>
      <c r="O480" s="11"/>
      <c r="P480" s="11"/>
      <c r="Q480" s="11"/>
      <c r="R480" s="11"/>
      <c r="S480" s="11"/>
    </row>
    <row r="481" spans="2:19">
      <c r="B481" s="11"/>
      <c r="C481" s="11"/>
      <c r="D481" s="11"/>
      <c r="E481" s="11"/>
      <c r="F481" s="11"/>
      <c r="G481" s="11"/>
      <c r="H481" s="11"/>
      <c r="I481" s="11"/>
      <c r="J481" s="11"/>
      <c r="K481" s="11"/>
      <c r="L481" s="11"/>
      <c r="M481" s="11"/>
      <c r="N481" s="11"/>
      <c r="O481" s="11"/>
      <c r="P481" s="11"/>
      <c r="Q481" s="11"/>
      <c r="R481" s="11"/>
      <c r="S481" s="11"/>
    </row>
    <row r="482" spans="2:19">
      <c r="B482" s="11"/>
      <c r="C482" s="11"/>
      <c r="D482" s="11"/>
      <c r="E482" s="11"/>
      <c r="F482" s="11"/>
      <c r="G482" s="11"/>
      <c r="H482" s="11"/>
      <c r="I482" s="11"/>
      <c r="J482" s="11"/>
      <c r="K482" s="11"/>
      <c r="L482" s="11"/>
      <c r="M482" s="11"/>
      <c r="N482" s="11"/>
      <c r="O482" s="11"/>
      <c r="P482" s="11"/>
      <c r="Q482" s="11"/>
      <c r="R482" s="11"/>
      <c r="S482" s="11"/>
    </row>
    <row r="483" spans="2:19">
      <c r="B483" s="11"/>
      <c r="C483" s="11"/>
      <c r="D483" s="11"/>
      <c r="E483" s="11"/>
      <c r="F483" s="11"/>
      <c r="G483" s="11"/>
      <c r="H483" s="11"/>
      <c r="I483" s="11"/>
      <c r="J483" s="11"/>
      <c r="K483" s="11"/>
      <c r="L483" s="11"/>
      <c r="M483" s="11"/>
      <c r="N483" s="11"/>
      <c r="O483" s="11"/>
      <c r="P483" s="11"/>
      <c r="Q483" s="11"/>
      <c r="R483" s="11"/>
      <c r="S483" s="11"/>
    </row>
    <row r="484" spans="2:19">
      <c r="B484" s="11"/>
      <c r="C484" s="11"/>
      <c r="D484" s="11"/>
      <c r="E484" s="11"/>
      <c r="F484" s="11"/>
      <c r="G484" s="11"/>
      <c r="H484" s="11"/>
      <c r="I484" s="11"/>
      <c r="J484" s="11"/>
      <c r="K484" s="11"/>
      <c r="L484" s="11"/>
      <c r="M484" s="11"/>
      <c r="N484" s="11"/>
      <c r="O484" s="11"/>
      <c r="P484" s="11"/>
      <c r="Q484" s="11"/>
      <c r="R484" s="11"/>
      <c r="S484" s="11"/>
    </row>
    <row r="485" spans="2:19">
      <c r="B485" s="11"/>
      <c r="C485" s="11"/>
      <c r="D485" s="11"/>
      <c r="E485" s="11"/>
      <c r="F485" s="11"/>
      <c r="G485" s="11"/>
      <c r="H485" s="11"/>
      <c r="I485" s="11"/>
      <c r="J485" s="11"/>
      <c r="K485" s="11"/>
      <c r="L485" s="11"/>
      <c r="M485" s="11"/>
      <c r="N485" s="11"/>
      <c r="O485" s="11"/>
      <c r="P485" s="11"/>
      <c r="Q485" s="11"/>
      <c r="R485" s="11"/>
      <c r="S485" s="11"/>
    </row>
    <row r="486" spans="2:19">
      <c r="B486" s="11"/>
      <c r="C486" s="11"/>
      <c r="D486" s="11"/>
      <c r="E486" s="11"/>
      <c r="F486" s="11"/>
      <c r="G486" s="11"/>
      <c r="H486" s="11"/>
      <c r="I486" s="11"/>
      <c r="J486" s="11"/>
      <c r="K486" s="11"/>
      <c r="L486" s="11"/>
      <c r="M486" s="11"/>
      <c r="N486" s="11"/>
      <c r="O486" s="11"/>
      <c r="P486" s="11"/>
      <c r="Q486" s="11"/>
      <c r="R486" s="11"/>
      <c r="S486" s="11"/>
    </row>
    <row r="487" spans="2:19">
      <c r="B487" s="11"/>
      <c r="C487" s="11"/>
      <c r="D487" s="11"/>
      <c r="E487" s="11"/>
      <c r="F487" s="11"/>
      <c r="G487" s="11"/>
      <c r="H487" s="11"/>
      <c r="I487" s="11"/>
      <c r="J487" s="11"/>
      <c r="K487" s="11"/>
      <c r="L487" s="11"/>
      <c r="M487" s="11"/>
      <c r="N487" s="11"/>
      <c r="O487" s="11"/>
      <c r="P487" s="11"/>
      <c r="Q487" s="11"/>
      <c r="R487" s="11"/>
      <c r="S487" s="11"/>
    </row>
    <row r="488" spans="2:19">
      <c r="B488" s="11"/>
      <c r="C488" s="11"/>
      <c r="D488" s="11"/>
      <c r="E488" s="11"/>
      <c r="F488" s="11"/>
      <c r="G488" s="11"/>
      <c r="H488" s="11"/>
      <c r="I488" s="11"/>
      <c r="J488" s="11"/>
      <c r="K488" s="11"/>
      <c r="L488" s="11"/>
      <c r="M488" s="11"/>
      <c r="N488" s="11"/>
      <c r="O488" s="11"/>
      <c r="P488" s="11"/>
      <c r="Q488" s="11"/>
      <c r="R488" s="11"/>
      <c r="S488" s="11"/>
    </row>
    <row r="489" spans="2:19">
      <c r="B489" s="11"/>
      <c r="C489" s="11"/>
      <c r="D489" s="11"/>
      <c r="E489" s="11"/>
      <c r="F489" s="11"/>
      <c r="G489" s="11"/>
      <c r="H489" s="11"/>
      <c r="I489" s="11"/>
      <c r="J489" s="11"/>
      <c r="K489" s="11"/>
      <c r="L489" s="11"/>
      <c r="M489" s="11"/>
      <c r="N489" s="11"/>
      <c r="O489" s="11"/>
      <c r="P489" s="11"/>
      <c r="Q489" s="11"/>
      <c r="R489" s="11"/>
      <c r="S489" s="11"/>
    </row>
    <row r="490" spans="2:19">
      <c r="B490" s="11"/>
      <c r="C490" s="11"/>
      <c r="D490" s="11"/>
      <c r="E490" s="11"/>
      <c r="F490" s="11"/>
      <c r="G490" s="11"/>
      <c r="H490" s="11"/>
      <c r="I490" s="11"/>
      <c r="J490" s="11"/>
      <c r="K490" s="11"/>
      <c r="L490" s="11"/>
      <c r="M490" s="11"/>
      <c r="N490" s="11"/>
      <c r="O490" s="11"/>
      <c r="P490" s="11"/>
      <c r="Q490" s="11"/>
      <c r="R490" s="11"/>
      <c r="S490" s="11"/>
    </row>
    <row r="491" spans="2:19">
      <c r="B491" s="11"/>
      <c r="C491" s="11"/>
      <c r="D491" s="11"/>
      <c r="E491" s="11"/>
      <c r="F491" s="11"/>
      <c r="G491" s="11"/>
      <c r="H491" s="11"/>
      <c r="I491" s="11"/>
      <c r="J491" s="11"/>
      <c r="K491" s="11"/>
      <c r="L491" s="11"/>
      <c r="M491" s="11"/>
      <c r="N491" s="11"/>
      <c r="O491" s="11"/>
      <c r="P491" s="11"/>
      <c r="Q491" s="11"/>
      <c r="R491" s="11"/>
      <c r="S491" s="11"/>
    </row>
    <row r="492" spans="2:19">
      <c r="B492" s="11"/>
      <c r="C492" s="11"/>
      <c r="D492" s="11"/>
      <c r="E492" s="11"/>
      <c r="F492" s="11"/>
      <c r="G492" s="11"/>
      <c r="H492" s="11"/>
      <c r="I492" s="11"/>
      <c r="J492" s="11"/>
      <c r="K492" s="11"/>
      <c r="L492" s="11"/>
      <c r="M492" s="11"/>
      <c r="N492" s="11"/>
      <c r="O492" s="11"/>
      <c r="P492" s="11"/>
      <c r="Q492" s="11"/>
      <c r="R492" s="11"/>
      <c r="S492" s="11"/>
    </row>
    <row r="493" spans="2:19">
      <c r="B493" s="11"/>
      <c r="C493" s="11"/>
      <c r="D493" s="11"/>
      <c r="E493" s="11"/>
      <c r="F493" s="11"/>
      <c r="G493" s="11"/>
      <c r="H493" s="11"/>
      <c r="I493" s="11"/>
      <c r="J493" s="11"/>
      <c r="K493" s="11"/>
      <c r="L493" s="11"/>
      <c r="M493" s="11"/>
      <c r="N493" s="11"/>
      <c r="O493" s="11"/>
      <c r="P493" s="11"/>
      <c r="Q493" s="11"/>
      <c r="R493" s="11"/>
      <c r="S493" s="11"/>
    </row>
    <row r="494" spans="2:19">
      <c r="B494" s="11"/>
      <c r="C494" s="11"/>
      <c r="D494" s="11"/>
      <c r="E494" s="11"/>
      <c r="F494" s="11"/>
      <c r="G494" s="11"/>
      <c r="H494" s="11"/>
      <c r="I494" s="11"/>
      <c r="J494" s="11"/>
      <c r="K494" s="11"/>
      <c r="L494" s="11"/>
      <c r="M494" s="11"/>
      <c r="N494" s="11"/>
      <c r="O494" s="11"/>
      <c r="P494" s="11"/>
      <c r="Q494" s="11"/>
      <c r="R494" s="11"/>
      <c r="S494" s="11"/>
    </row>
    <row r="495" spans="2:19">
      <c r="B495" s="11"/>
      <c r="C495" s="11"/>
      <c r="D495" s="11"/>
      <c r="E495" s="11"/>
      <c r="F495" s="11"/>
      <c r="G495" s="11"/>
      <c r="H495" s="11"/>
      <c r="I495" s="11"/>
      <c r="J495" s="11"/>
      <c r="K495" s="11"/>
      <c r="L495" s="11"/>
      <c r="M495" s="11"/>
      <c r="N495" s="11"/>
      <c r="O495" s="11"/>
      <c r="P495" s="11"/>
      <c r="Q495" s="11"/>
      <c r="R495" s="11"/>
      <c r="S495" s="11"/>
    </row>
    <row r="496" spans="2:19">
      <c r="B496" s="11"/>
      <c r="C496" s="11"/>
      <c r="D496" s="11"/>
      <c r="E496" s="11"/>
      <c r="F496" s="11"/>
      <c r="G496" s="11"/>
      <c r="H496" s="11"/>
      <c r="I496" s="11"/>
      <c r="J496" s="11"/>
      <c r="K496" s="11"/>
      <c r="L496" s="11"/>
      <c r="M496" s="11"/>
      <c r="N496" s="11"/>
      <c r="O496" s="11"/>
      <c r="P496" s="11"/>
      <c r="Q496" s="11"/>
      <c r="R496" s="11"/>
      <c r="S496" s="11"/>
    </row>
    <row r="497" spans="2:19">
      <c r="B497" s="11"/>
      <c r="C497" s="11"/>
      <c r="D497" s="11"/>
      <c r="E497" s="11"/>
      <c r="F497" s="11"/>
      <c r="G497" s="11"/>
      <c r="H497" s="11"/>
      <c r="I497" s="11"/>
      <c r="J497" s="11"/>
      <c r="K497" s="11"/>
      <c r="L497" s="11"/>
      <c r="M497" s="11"/>
      <c r="N497" s="11"/>
      <c r="O497" s="11"/>
      <c r="P497" s="11"/>
      <c r="Q497" s="11"/>
      <c r="R497" s="11"/>
      <c r="S497" s="11"/>
    </row>
    <row r="498" spans="2:19">
      <c r="B498" s="11"/>
      <c r="C498" s="11"/>
      <c r="D498" s="11"/>
      <c r="E498" s="11"/>
      <c r="F498" s="11"/>
      <c r="G498" s="11"/>
      <c r="H498" s="11"/>
      <c r="I498" s="11"/>
      <c r="J498" s="11"/>
      <c r="K498" s="11"/>
      <c r="L498" s="11"/>
      <c r="M498" s="11"/>
      <c r="N498" s="11"/>
      <c r="O498" s="11"/>
      <c r="P498" s="11"/>
      <c r="Q498" s="11"/>
      <c r="R498" s="11"/>
      <c r="S498" s="11"/>
    </row>
    <row r="499" spans="2:19">
      <c r="B499" s="11"/>
      <c r="C499" s="11"/>
      <c r="D499" s="11"/>
      <c r="E499" s="11"/>
      <c r="F499" s="11"/>
      <c r="G499" s="11"/>
      <c r="H499" s="11"/>
      <c r="I499" s="11"/>
      <c r="J499" s="11"/>
      <c r="K499" s="11"/>
      <c r="L499" s="11"/>
      <c r="M499" s="11"/>
      <c r="N499" s="11"/>
      <c r="O499" s="11"/>
      <c r="P499" s="11"/>
      <c r="Q499" s="11"/>
      <c r="R499" s="11"/>
      <c r="S499" s="11"/>
    </row>
    <row r="500" spans="2:19">
      <c r="B500" s="11"/>
      <c r="C500" s="11"/>
      <c r="D500" s="11"/>
      <c r="E500" s="11"/>
      <c r="F500" s="11"/>
      <c r="G500" s="11"/>
      <c r="H500" s="11"/>
      <c r="I500" s="11"/>
      <c r="J500" s="11"/>
      <c r="K500" s="11"/>
      <c r="L500" s="11"/>
      <c r="M500" s="11"/>
      <c r="N500" s="11"/>
      <c r="O500" s="11"/>
      <c r="P500" s="11"/>
      <c r="Q500" s="11"/>
      <c r="R500" s="11"/>
      <c r="S500" s="11"/>
    </row>
    <row r="501" spans="2:19">
      <c r="B501" s="11"/>
      <c r="C501" s="11"/>
      <c r="D501" s="11"/>
      <c r="E501" s="11"/>
      <c r="F501" s="11"/>
      <c r="G501" s="11"/>
      <c r="H501" s="11"/>
      <c r="I501" s="11"/>
      <c r="J501" s="11"/>
      <c r="K501" s="11"/>
      <c r="L501" s="11"/>
      <c r="M501" s="11"/>
      <c r="N501" s="11"/>
      <c r="O501" s="11"/>
      <c r="P501" s="11"/>
      <c r="Q501" s="11"/>
      <c r="R501" s="11"/>
      <c r="S501" s="11"/>
    </row>
    <row r="502" spans="2:19">
      <c r="B502" s="11"/>
      <c r="C502" s="11"/>
      <c r="D502" s="11"/>
      <c r="E502" s="11"/>
      <c r="F502" s="11"/>
      <c r="G502" s="11"/>
      <c r="H502" s="11"/>
      <c r="I502" s="11"/>
      <c r="J502" s="11"/>
      <c r="K502" s="11"/>
      <c r="L502" s="11"/>
      <c r="M502" s="11"/>
      <c r="N502" s="11"/>
      <c r="O502" s="11"/>
      <c r="P502" s="11"/>
      <c r="Q502" s="11"/>
      <c r="R502" s="11"/>
      <c r="S502" s="11"/>
    </row>
    <row r="503" spans="2:19">
      <c r="B503" s="11"/>
      <c r="C503" s="11"/>
      <c r="D503" s="11"/>
      <c r="E503" s="11"/>
      <c r="F503" s="11"/>
      <c r="G503" s="11"/>
      <c r="H503" s="11"/>
      <c r="I503" s="11"/>
      <c r="J503" s="11"/>
      <c r="K503" s="11"/>
      <c r="L503" s="11"/>
      <c r="M503" s="11"/>
      <c r="N503" s="11"/>
      <c r="O503" s="11"/>
      <c r="P503" s="11"/>
      <c r="Q503" s="11"/>
      <c r="R503" s="11"/>
      <c r="S503" s="11"/>
    </row>
    <row r="504" spans="2:19">
      <c r="B504" s="11"/>
      <c r="C504" s="11"/>
      <c r="D504" s="11"/>
      <c r="E504" s="11"/>
      <c r="F504" s="11"/>
      <c r="G504" s="11"/>
      <c r="H504" s="11"/>
      <c r="I504" s="11"/>
      <c r="J504" s="11"/>
      <c r="K504" s="11"/>
      <c r="L504" s="11"/>
      <c r="M504" s="11"/>
      <c r="N504" s="11"/>
      <c r="O504" s="11"/>
      <c r="P504" s="11"/>
      <c r="Q504" s="11"/>
      <c r="R504" s="11"/>
      <c r="S504" s="11"/>
    </row>
    <row r="505" spans="2:19">
      <c r="B505" s="11"/>
      <c r="C505" s="11"/>
      <c r="D505" s="11"/>
      <c r="E505" s="11"/>
      <c r="F505" s="11"/>
      <c r="G505" s="11"/>
      <c r="H505" s="11"/>
      <c r="I505" s="11"/>
      <c r="J505" s="11"/>
      <c r="K505" s="11"/>
      <c r="L505" s="11"/>
      <c r="M505" s="11"/>
      <c r="N505" s="11"/>
      <c r="O505" s="11"/>
      <c r="P505" s="11"/>
      <c r="Q505" s="11"/>
      <c r="R505" s="11"/>
      <c r="S505" s="11"/>
    </row>
    <row r="506" spans="2:19">
      <c r="B506" s="11"/>
      <c r="C506" s="11"/>
      <c r="D506" s="11"/>
      <c r="E506" s="11"/>
      <c r="F506" s="11"/>
      <c r="G506" s="11"/>
      <c r="H506" s="11"/>
      <c r="I506" s="11"/>
      <c r="J506" s="11"/>
      <c r="K506" s="11"/>
      <c r="L506" s="11"/>
      <c r="M506" s="11"/>
      <c r="N506" s="11"/>
      <c r="O506" s="11"/>
      <c r="P506" s="11"/>
      <c r="Q506" s="11"/>
      <c r="R506" s="11"/>
      <c r="S506" s="11"/>
    </row>
    <row r="507" spans="2:19">
      <c r="B507" s="11"/>
      <c r="C507" s="11"/>
      <c r="D507" s="11"/>
      <c r="E507" s="11"/>
      <c r="F507" s="11"/>
      <c r="G507" s="11"/>
      <c r="H507" s="11"/>
      <c r="I507" s="11"/>
      <c r="J507" s="11"/>
      <c r="K507" s="11"/>
      <c r="L507" s="11"/>
      <c r="M507" s="11"/>
      <c r="N507" s="11"/>
      <c r="O507" s="11"/>
      <c r="P507" s="11"/>
      <c r="Q507" s="11"/>
      <c r="R507" s="11"/>
      <c r="S507" s="11"/>
    </row>
  </sheetData>
  <mergeCells count="7">
    <mergeCell ref="S9:S11"/>
    <mergeCell ref="B22:B24"/>
    <mergeCell ref="B12:S12"/>
    <mergeCell ref="B9:B11"/>
    <mergeCell ref="O24:Q24"/>
    <mergeCell ref="D9:Q9"/>
    <mergeCell ref="R9:R11"/>
  </mergeCells>
  <pageMargins left="0.70866141732283472" right="0.70866141732283472" top="0.74803149606299213" bottom="0.74803149606299213" header="0.31496062992125984" footer="0.31496062992125984"/>
  <pageSetup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D5A4-7B70-454D-A8CF-70B1796285EF}">
  <sheetPr>
    <pageSetUpPr fitToPage="1"/>
  </sheetPr>
  <dimension ref="A1:AN508"/>
  <sheetViews>
    <sheetView showGridLines="0" zoomScale="90" zoomScaleNormal="90" workbookViewId="0">
      <pane ySplit="1" topLeftCell="A2" activePane="bottomLeft" state="frozen"/>
      <selection pane="bottomLeft" activeCell="A15" sqref="A15"/>
    </sheetView>
  </sheetViews>
  <sheetFormatPr baseColWidth="10" defaultColWidth="9.140625" defaultRowHeight="15"/>
  <cols>
    <col min="1" max="1" width="33.85546875" bestFit="1" customWidth="1"/>
    <col min="2" max="2" width="10.7109375" bestFit="1" customWidth="1"/>
    <col min="3" max="3" width="4" customWidth="1"/>
    <col min="4" max="4" width="4.42578125" customWidth="1"/>
    <col min="5" max="30" width="4" customWidth="1"/>
    <col min="31" max="32" width="4.42578125" bestFit="1" customWidth="1"/>
    <col min="33" max="33" width="11.140625" customWidth="1"/>
    <col min="34" max="34" width="12.140625" bestFit="1" customWidth="1"/>
    <col min="35" max="35" width="16" customWidth="1"/>
    <col min="36" max="36" width="14.85546875" customWidth="1"/>
    <col min="37" max="44" width="4.140625" customWidth="1"/>
    <col min="45" max="45" width="11.42578125" customWidth="1"/>
  </cols>
  <sheetData>
    <row r="1" spans="1:36" ht="36.75" customHeight="1"/>
    <row r="2" spans="1:36" ht="36.75" customHeight="1"/>
    <row r="3" spans="1:36" s="11" customFormat="1"/>
    <row r="4" spans="1:36" s="11" customFormat="1" ht="23.25">
      <c r="A4" s="478" t="s">
        <v>402</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364"/>
    </row>
    <row r="5" spans="1:36" s="11" customFormat="1" ht="9" customHeight="1">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4"/>
    </row>
    <row r="6" spans="1:36" s="11" customFormat="1" ht="6" customHeight="1">
      <c r="A6" s="11" t="s">
        <v>6</v>
      </c>
      <c r="B6" s="201"/>
      <c r="D6" s="201"/>
      <c r="E6" s="201"/>
      <c r="F6" s="201"/>
      <c r="H6" s="202"/>
      <c r="I6" s="202"/>
      <c r="J6" s="202"/>
      <c r="K6" s="202"/>
      <c r="L6" s="201"/>
      <c r="M6" s="201"/>
      <c r="N6" s="201"/>
      <c r="O6" s="201"/>
      <c r="P6" s="202"/>
      <c r="Q6" s="202"/>
      <c r="R6" s="202"/>
      <c r="S6" s="202"/>
      <c r="T6" s="201"/>
      <c r="U6" s="201"/>
      <c r="V6" s="201"/>
      <c r="W6" s="201"/>
      <c r="X6" s="201"/>
      <c r="Y6" s="202"/>
      <c r="Z6" s="202"/>
      <c r="AA6" s="202"/>
      <c r="AB6" s="202"/>
      <c r="AC6" s="202"/>
      <c r="AD6" s="202"/>
      <c r="AE6" s="202"/>
      <c r="AF6" s="202"/>
      <c r="AG6" s="202"/>
      <c r="AH6" s="201"/>
      <c r="AI6" s="201"/>
    </row>
    <row r="7" spans="1:36" s="11" customFormat="1" hidden="1">
      <c r="A7" s="11" t="s">
        <v>6</v>
      </c>
      <c r="B7" s="201"/>
      <c r="C7" s="203"/>
      <c r="D7" s="201"/>
      <c r="E7" s="201"/>
      <c r="F7" s="201"/>
      <c r="G7" s="203"/>
      <c r="H7" s="202"/>
      <c r="I7" s="202"/>
      <c r="J7" s="202"/>
      <c r="K7" s="202"/>
      <c r="L7" s="201"/>
      <c r="M7" s="201"/>
      <c r="N7" s="201"/>
      <c r="O7" s="201"/>
      <c r="P7" s="202"/>
      <c r="Q7" s="202"/>
      <c r="R7" s="202"/>
      <c r="S7" s="202"/>
      <c r="T7" s="201"/>
      <c r="U7" s="201"/>
      <c r="V7" s="201"/>
      <c r="W7" s="201"/>
      <c r="X7" s="201"/>
      <c r="Y7" s="202"/>
      <c r="Z7" s="202"/>
      <c r="AA7" s="202"/>
      <c r="AB7" s="202"/>
      <c r="AC7" s="202"/>
      <c r="AD7" s="202"/>
      <c r="AE7" s="202"/>
      <c r="AF7" s="202"/>
      <c r="AG7" s="202"/>
      <c r="AH7" s="201"/>
      <c r="AI7" s="201"/>
      <c r="AJ7" s="11" t="s">
        <v>6</v>
      </c>
    </row>
    <row r="8" spans="1:36" s="11" customFormat="1" hidden="1">
      <c r="A8" s="204"/>
      <c r="B8" s="201"/>
      <c r="C8" s="201"/>
      <c r="D8" s="201"/>
      <c r="E8" s="201"/>
      <c r="F8" s="201"/>
      <c r="G8" s="202"/>
      <c r="H8" s="202"/>
      <c r="I8" s="202"/>
      <c r="J8" s="202"/>
      <c r="K8" s="202"/>
      <c r="L8" s="201"/>
      <c r="M8" s="201"/>
      <c r="N8" s="201"/>
      <c r="O8" s="201"/>
      <c r="P8" s="202"/>
      <c r="Q8" s="202"/>
      <c r="R8" s="202"/>
      <c r="S8" s="202"/>
      <c r="T8" s="201"/>
      <c r="U8" s="201"/>
      <c r="V8" s="201"/>
      <c r="W8" s="201"/>
      <c r="X8" s="201"/>
      <c r="Y8" s="202"/>
      <c r="Z8" s="202"/>
      <c r="AA8" s="202"/>
      <c r="AB8" s="202"/>
      <c r="AC8" s="202"/>
      <c r="AD8" s="202"/>
      <c r="AE8" s="202"/>
      <c r="AF8" s="202"/>
      <c r="AG8" s="202"/>
      <c r="AH8" s="201"/>
      <c r="AI8" s="201"/>
    </row>
    <row r="9" spans="1:36" s="11" customFormat="1">
      <c r="A9" s="474" t="s">
        <v>307</v>
      </c>
      <c r="B9" s="490" t="s">
        <v>409</v>
      </c>
      <c r="C9" s="476" t="s">
        <v>417</v>
      </c>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7" t="s">
        <v>405</v>
      </c>
      <c r="AI9" s="467" t="s">
        <v>89</v>
      </c>
    </row>
    <row r="10" spans="1:36" s="11" customFormat="1">
      <c r="A10" s="474"/>
      <c r="B10" s="491"/>
      <c r="C10" s="370" t="s">
        <v>382</v>
      </c>
      <c r="D10" s="370" t="s">
        <v>383</v>
      </c>
      <c r="E10" s="370" t="s">
        <v>384</v>
      </c>
      <c r="F10" s="370" t="s">
        <v>384</v>
      </c>
      <c r="G10" s="370" t="s">
        <v>385</v>
      </c>
      <c r="H10" s="370" t="s">
        <v>380</v>
      </c>
      <c r="I10" s="370" t="s">
        <v>381</v>
      </c>
      <c r="J10" s="370" t="s">
        <v>382</v>
      </c>
      <c r="K10" s="370" t="s">
        <v>383</v>
      </c>
      <c r="L10" s="370" t="s">
        <v>384</v>
      </c>
      <c r="M10" s="370" t="s">
        <v>384</v>
      </c>
      <c r="N10" s="370" t="s">
        <v>385</v>
      </c>
      <c r="O10" s="370" t="s">
        <v>380</v>
      </c>
      <c r="P10" s="370" t="s">
        <v>381</v>
      </c>
      <c r="Q10" s="370" t="s">
        <v>382</v>
      </c>
      <c r="R10" s="370" t="s">
        <v>383</v>
      </c>
      <c r="S10" s="370" t="s">
        <v>384</v>
      </c>
      <c r="T10" s="370" t="s">
        <v>384</v>
      </c>
      <c r="U10" s="370" t="s">
        <v>385</v>
      </c>
      <c r="V10" s="370" t="s">
        <v>380</v>
      </c>
      <c r="W10" s="370" t="s">
        <v>381</v>
      </c>
      <c r="X10" s="370" t="s">
        <v>382</v>
      </c>
      <c r="Y10" s="370" t="s">
        <v>383</v>
      </c>
      <c r="Z10" s="370" t="s">
        <v>384</v>
      </c>
      <c r="AA10" s="370" t="s">
        <v>384</v>
      </c>
      <c r="AB10" s="370" t="s">
        <v>385</v>
      </c>
      <c r="AC10" s="370" t="s">
        <v>380</v>
      </c>
      <c r="AD10" s="370" t="s">
        <v>381</v>
      </c>
      <c r="AE10" s="370" t="s">
        <v>382</v>
      </c>
      <c r="AF10" s="370" t="s">
        <v>383</v>
      </c>
      <c r="AG10" s="370" t="s">
        <v>384</v>
      </c>
      <c r="AH10" s="477"/>
      <c r="AI10" s="468"/>
    </row>
    <row r="11" spans="1:36" s="11" customFormat="1">
      <c r="A11" s="474"/>
      <c r="B11" s="492"/>
      <c r="C11" s="370">
        <v>1</v>
      </c>
      <c r="D11" s="370">
        <v>2</v>
      </c>
      <c r="E11" s="370">
        <v>3</v>
      </c>
      <c r="F11" s="370">
        <v>4</v>
      </c>
      <c r="G11" s="370">
        <v>5</v>
      </c>
      <c r="H11" s="370">
        <v>6</v>
      </c>
      <c r="I11" s="370">
        <v>7</v>
      </c>
      <c r="J11" s="370">
        <v>8</v>
      </c>
      <c r="K11" s="370">
        <v>9</v>
      </c>
      <c r="L11" s="370">
        <v>10</v>
      </c>
      <c r="M11" s="370">
        <v>11</v>
      </c>
      <c r="N11" s="370">
        <v>12</v>
      </c>
      <c r="O11" s="370">
        <v>13</v>
      </c>
      <c r="P11" s="370">
        <v>14</v>
      </c>
      <c r="Q11" s="370">
        <v>15</v>
      </c>
      <c r="R11" s="370">
        <v>16</v>
      </c>
      <c r="S11" s="370">
        <v>17</v>
      </c>
      <c r="T11" s="370">
        <v>18</v>
      </c>
      <c r="U11" s="370">
        <v>19</v>
      </c>
      <c r="V11" s="370">
        <v>20</v>
      </c>
      <c r="W11" s="370">
        <v>21</v>
      </c>
      <c r="X11" s="370">
        <v>22</v>
      </c>
      <c r="Y11" s="370">
        <v>23</v>
      </c>
      <c r="Z11" s="370">
        <v>24</v>
      </c>
      <c r="AA11" s="370">
        <v>25</v>
      </c>
      <c r="AB11" s="370">
        <v>26</v>
      </c>
      <c r="AC11" s="370">
        <v>27</v>
      </c>
      <c r="AD11" s="370">
        <v>28</v>
      </c>
      <c r="AE11" s="370">
        <v>29</v>
      </c>
      <c r="AF11" s="370">
        <v>30</v>
      </c>
      <c r="AG11" s="370">
        <v>31</v>
      </c>
      <c r="AH11" s="477"/>
      <c r="AI11" s="469"/>
    </row>
    <row r="12" spans="1:36" s="11" customFormat="1">
      <c r="A12" s="471" t="s">
        <v>323</v>
      </c>
      <c r="B12" s="472"/>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3"/>
    </row>
    <row r="13" spans="1:36" s="11" customFormat="1">
      <c r="A13" s="372" t="s">
        <v>387</v>
      </c>
      <c r="B13" s="373" t="s">
        <v>36</v>
      </c>
      <c r="C13" s="390"/>
      <c r="D13" s="390"/>
      <c r="E13" s="374"/>
      <c r="F13" s="374"/>
      <c r="G13" s="374"/>
      <c r="H13" s="374"/>
      <c r="I13" s="390"/>
      <c r="J13" s="390"/>
      <c r="K13" s="374">
        <v>1</v>
      </c>
      <c r="L13" s="374"/>
      <c r="M13" s="374"/>
      <c r="N13" s="374"/>
      <c r="O13" s="374"/>
      <c r="P13" s="390"/>
      <c r="Q13" s="390"/>
      <c r="R13" s="374">
        <v>1</v>
      </c>
      <c r="S13" s="374"/>
      <c r="T13" s="374"/>
      <c r="U13" s="374"/>
      <c r="V13" s="390"/>
      <c r="W13" s="390"/>
      <c r="X13" s="390"/>
      <c r="Y13" s="374">
        <v>1</v>
      </c>
      <c r="Z13" s="374"/>
      <c r="AA13" s="374"/>
      <c r="AB13" s="374"/>
      <c r="AC13" s="374"/>
      <c r="AD13" s="390"/>
      <c r="AE13" s="390"/>
      <c r="AF13" s="374"/>
      <c r="AG13" s="374"/>
      <c r="AH13" s="451">
        <f t="shared" ref="AH13:AH21" si="0">SUM(C13:AG13)</f>
        <v>3</v>
      </c>
      <c r="AI13" s="375" t="s">
        <v>406</v>
      </c>
    </row>
    <row r="14" spans="1:36" s="11" customFormat="1">
      <c r="A14" s="372" t="s">
        <v>386</v>
      </c>
      <c r="B14" s="373" t="s">
        <v>36</v>
      </c>
      <c r="C14" s="390"/>
      <c r="D14" s="390"/>
      <c r="E14" s="374">
        <v>1</v>
      </c>
      <c r="F14" s="374"/>
      <c r="G14" s="374">
        <v>1</v>
      </c>
      <c r="H14" s="374">
        <v>1</v>
      </c>
      <c r="I14" s="390"/>
      <c r="J14" s="390"/>
      <c r="K14" s="374"/>
      <c r="L14" s="374">
        <v>1</v>
      </c>
      <c r="M14" s="374"/>
      <c r="N14" s="374"/>
      <c r="O14" s="374">
        <v>1</v>
      </c>
      <c r="P14" s="390"/>
      <c r="Q14" s="390"/>
      <c r="R14" s="374"/>
      <c r="S14" s="374"/>
      <c r="T14" s="374"/>
      <c r="U14" s="374"/>
      <c r="V14" s="390"/>
      <c r="W14" s="390"/>
      <c r="X14" s="390"/>
      <c r="Y14" s="374"/>
      <c r="Z14" s="374"/>
      <c r="AA14" s="374"/>
      <c r="AB14" s="374"/>
      <c r="AC14" s="374"/>
      <c r="AD14" s="390"/>
      <c r="AE14" s="390"/>
      <c r="AF14" s="374"/>
      <c r="AG14" s="374"/>
      <c r="AH14" s="451">
        <f t="shared" si="0"/>
        <v>5</v>
      </c>
      <c r="AI14" s="375" t="s">
        <v>406</v>
      </c>
    </row>
    <row r="15" spans="1:36" s="11" customFormat="1">
      <c r="A15" s="372" t="s">
        <v>325</v>
      </c>
      <c r="B15" s="373" t="s">
        <v>36</v>
      </c>
      <c r="C15" s="390"/>
      <c r="D15" s="390" t="s">
        <v>6</v>
      </c>
      <c r="E15" s="374">
        <v>1</v>
      </c>
      <c r="F15" s="374"/>
      <c r="G15" s="374"/>
      <c r="H15" s="374"/>
      <c r="I15" s="390"/>
      <c r="J15" s="390"/>
      <c r="K15" s="374">
        <v>1</v>
      </c>
      <c r="L15" s="374"/>
      <c r="M15" s="374"/>
      <c r="N15" s="374"/>
      <c r="O15" s="374"/>
      <c r="P15" s="390"/>
      <c r="Q15" s="390"/>
      <c r="R15" s="374" t="s">
        <v>6</v>
      </c>
      <c r="S15" s="374"/>
      <c r="T15" s="374"/>
      <c r="U15" s="374"/>
      <c r="V15" s="390"/>
      <c r="W15" s="390"/>
      <c r="X15" s="390"/>
      <c r="Y15" s="374"/>
      <c r="Z15" s="374"/>
      <c r="AA15" s="374"/>
      <c r="AB15" s="374"/>
      <c r="AC15" s="374"/>
      <c r="AD15" s="390"/>
      <c r="AE15" s="390"/>
      <c r="AF15" s="374">
        <v>1</v>
      </c>
      <c r="AG15" s="374"/>
      <c r="AH15" s="451">
        <f t="shared" si="0"/>
        <v>3</v>
      </c>
      <c r="AI15" s="375" t="s">
        <v>406</v>
      </c>
    </row>
    <row r="16" spans="1:36" s="11" customFormat="1">
      <c r="A16" s="372" t="s">
        <v>35</v>
      </c>
      <c r="B16" s="373" t="s">
        <v>36</v>
      </c>
      <c r="C16" s="390"/>
      <c r="D16" s="390"/>
      <c r="E16" s="374"/>
      <c r="F16" s="374"/>
      <c r="G16" s="374"/>
      <c r="H16" s="374"/>
      <c r="I16" s="390"/>
      <c r="J16" s="390"/>
      <c r="K16" s="374"/>
      <c r="L16" s="374"/>
      <c r="M16" s="374"/>
      <c r="N16" s="374"/>
      <c r="O16" s="374"/>
      <c r="P16" s="390"/>
      <c r="Q16" s="390"/>
      <c r="R16" s="374">
        <v>1</v>
      </c>
      <c r="S16" s="374"/>
      <c r="T16" s="374"/>
      <c r="U16" s="374"/>
      <c r="V16" s="390"/>
      <c r="W16" s="390"/>
      <c r="X16" s="390"/>
      <c r="Y16" s="374">
        <v>1</v>
      </c>
      <c r="Z16" s="374"/>
      <c r="AA16" s="374"/>
      <c r="AB16" s="374"/>
      <c r="AC16" s="374"/>
      <c r="AD16" s="390"/>
      <c r="AE16" s="390"/>
      <c r="AF16" s="374">
        <v>1</v>
      </c>
      <c r="AG16" s="374"/>
      <c r="AH16" s="451">
        <f t="shared" si="0"/>
        <v>3</v>
      </c>
      <c r="AI16" s="375" t="s">
        <v>406</v>
      </c>
    </row>
    <row r="17" spans="1:40" s="11" customFormat="1">
      <c r="A17" s="372" t="s">
        <v>125</v>
      </c>
      <c r="B17" s="373" t="s">
        <v>36</v>
      </c>
      <c r="C17" s="390"/>
      <c r="D17" s="390" t="s">
        <v>6</v>
      </c>
      <c r="E17" s="374"/>
      <c r="F17" s="374"/>
      <c r="G17" s="374"/>
      <c r="H17" s="374">
        <v>1</v>
      </c>
      <c r="I17" s="390"/>
      <c r="J17" s="390"/>
      <c r="K17" s="374"/>
      <c r="L17" s="374"/>
      <c r="M17" s="374">
        <v>1</v>
      </c>
      <c r="N17" s="374"/>
      <c r="O17" s="374"/>
      <c r="P17" s="390"/>
      <c r="Q17" s="390"/>
      <c r="R17" s="374"/>
      <c r="S17" s="374">
        <v>1</v>
      </c>
      <c r="T17" s="374"/>
      <c r="U17" s="374"/>
      <c r="V17" s="390"/>
      <c r="W17" s="390"/>
      <c r="X17" s="390"/>
      <c r="Y17" s="374"/>
      <c r="Z17" s="374"/>
      <c r="AA17" s="374">
        <v>1</v>
      </c>
      <c r="AB17" s="374"/>
      <c r="AC17" s="374"/>
      <c r="AD17" s="390"/>
      <c r="AE17" s="390"/>
      <c r="AF17" s="374"/>
      <c r="AG17" s="374">
        <v>1</v>
      </c>
      <c r="AH17" s="451">
        <f t="shared" si="0"/>
        <v>5</v>
      </c>
      <c r="AI17" s="375" t="s">
        <v>406</v>
      </c>
      <c r="AK17" s="11" t="s">
        <v>6</v>
      </c>
    </row>
    <row r="18" spans="1:40" s="11" customFormat="1">
      <c r="A18" s="372" t="s">
        <v>326</v>
      </c>
      <c r="B18" s="373" t="s">
        <v>36</v>
      </c>
      <c r="C18" s="390"/>
      <c r="D18" s="390"/>
      <c r="E18" s="374"/>
      <c r="F18" s="374">
        <v>1</v>
      </c>
      <c r="G18" s="374"/>
      <c r="H18" s="374"/>
      <c r="I18" s="390"/>
      <c r="J18" s="390"/>
      <c r="K18" s="374"/>
      <c r="L18" s="374"/>
      <c r="M18" s="374"/>
      <c r="N18" s="374">
        <v>1</v>
      </c>
      <c r="O18" s="374"/>
      <c r="P18" s="390"/>
      <c r="Q18" s="390"/>
      <c r="R18" s="374"/>
      <c r="S18" s="374"/>
      <c r="T18" s="374"/>
      <c r="U18" s="374">
        <v>1</v>
      </c>
      <c r="V18" s="390"/>
      <c r="W18" s="390"/>
      <c r="X18" s="390"/>
      <c r="Y18" s="374"/>
      <c r="Z18" s="374"/>
      <c r="AA18" s="374"/>
      <c r="AB18" s="374">
        <v>1</v>
      </c>
      <c r="AC18" s="374"/>
      <c r="AD18" s="390"/>
      <c r="AE18" s="390"/>
      <c r="AF18" s="374"/>
      <c r="AG18" s="374">
        <v>1</v>
      </c>
      <c r="AH18" s="451">
        <f t="shared" si="0"/>
        <v>5</v>
      </c>
      <c r="AI18" s="375" t="s">
        <v>406</v>
      </c>
    </row>
    <row r="19" spans="1:40" s="11" customFormat="1">
      <c r="A19" s="372" t="s">
        <v>315</v>
      </c>
      <c r="B19" s="373" t="s">
        <v>36</v>
      </c>
      <c r="C19" s="390"/>
      <c r="D19" s="390"/>
      <c r="E19" s="374"/>
      <c r="F19" s="374">
        <v>1</v>
      </c>
      <c r="G19" s="374"/>
      <c r="H19" s="374"/>
      <c r="I19" s="390"/>
      <c r="J19" s="390"/>
      <c r="K19" s="374"/>
      <c r="L19" s="374"/>
      <c r="M19" s="374">
        <v>1</v>
      </c>
      <c r="N19" s="374"/>
      <c r="O19" s="374"/>
      <c r="P19" s="390"/>
      <c r="Q19" s="390"/>
      <c r="R19" s="374"/>
      <c r="S19" s="374"/>
      <c r="T19" s="374">
        <v>1</v>
      </c>
      <c r="U19" s="374"/>
      <c r="V19" s="390"/>
      <c r="W19" s="390"/>
      <c r="X19" s="390"/>
      <c r="Y19" s="374"/>
      <c r="Z19" s="374">
        <v>1</v>
      </c>
      <c r="AA19" s="374"/>
      <c r="AB19" s="374"/>
      <c r="AC19" s="374">
        <v>1</v>
      </c>
      <c r="AD19" s="390"/>
      <c r="AE19" s="390"/>
      <c r="AF19" s="374"/>
      <c r="AG19" s="374"/>
      <c r="AH19" s="451">
        <f t="shared" si="0"/>
        <v>5</v>
      </c>
      <c r="AI19" s="375" t="s">
        <v>406</v>
      </c>
    </row>
    <row r="20" spans="1:40" s="11" customFormat="1">
      <c r="A20" s="372" t="s">
        <v>124</v>
      </c>
      <c r="B20" s="373" t="s">
        <v>36</v>
      </c>
      <c r="C20" s="390"/>
      <c r="D20" s="390"/>
      <c r="E20" s="374">
        <v>5</v>
      </c>
      <c r="F20" s="374">
        <v>5</v>
      </c>
      <c r="G20" s="374">
        <v>5</v>
      </c>
      <c r="H20" s="374">
        <v>5</v>
      </c>
      <c r="I20" s="390"/>
      <c r="J20" s="390"/>
      <c r="K20" s="374">
        <v>5</v>
      </c>
      <c r="L20" s="374">
        <v>5</v>
      </c>
      <c r="M20" s="374">
        <v>5</v>
      </c>
      <c r="N20" s="374">
        <v>6</v>
      </c>
      <c r="O20" s="374">
        <v>6</v>
      </c>
      <c r="P20" s="390"/>
      <c r="Q20" s="390"/>
      <c r="R20" s="374"/>
      <c r="S20" s="374"/>
      <c r="T20" s="374"/>
      <c r="U20" s="374"/>
      <c r="V20" s="390"/>
      <c r="W20" s="390"/>
      <c r="X20" s="390"/>
      <c r="Y20" s="374"/>
      <c r="Z20" s="374"/>
      <c r="AA20" s="374"/>
      <c r="AB20" s="374"/>
      <c r="AC20" s="374"/>
      <c r="AD20" s="390"/>
      <c r="AE20" s="390"/>
      <c r="AF20" s="374"/>
      <c r="AG20" s="374"/>
      <c r="AH20" s="451">
        <f t="shared" si="0"/>
        <v>47</v>
      </c>
      <c r="AI20" s="375" t="s">
        <v>406</v>
      </c>
    </row>
    <row r="21" spans="1:40" s="11" customFormat="1">
      <c r="A21" s="485" t="s">
        <v>317</v>
      </c>
      <c r="B21" s="486"/>
      <c r="C21" s="390">
        <f t="shared" ref="C21:AG21" si="1">SUM(C13:C20)</f>
        <v>0</v>
      </c>
      <c r="D21" s="390">
        <f t="shared" si="1"/>
        <v>0</v>
      </c>
      <c r="E21" s="402">
        <f t="shared" si="1"/>
        <v>7</v>
      </c>
      <c r="F21" s="402">
        <f t="shared" si="1"/>
        <v>7</v>
      </c>
      <c r="G21" s="402">
        <f t="shared" si="1"/>
        <v>6</v>
      </c>
      <c r="H21" s="402">
        <f t="shared" si="1"/>
        <v>7</v>
      </c>
      <c r="I21" s="390">
        <f t="shared" si="1"/>
        <v>0</v>
      </c>
      <c r="J21" s="390">
        <f t="shared" si="1"/>
        <v>0</v>
      </c>
      <c r="K21" s="402">
        <f t="shared" si="1"/>
        <v>7</v>
      </c>
      <c r="L21" s="402">
        <f t="shared" si="1"/>
        <v>6</v>
      </c>
      <c r="M21" s="402">
        <f t="shared" si="1"/>
        <v>7</v>
      </c>
      <c r="N21" s="402">
        <f t="shared" si="1"/>
        <v>7</v>
      </c>
      <c r="O21" s="402">
        <f t="shared" si="1"/>
        <v>7</v>
      </c>
      <c r="P21" s="390">
        <f t="shared" si="1"/>
        <v>0</v>
      </c>
      <c r="Q21" s="390">
        <f t="shared" si="1"/>
        <v>0</v>
      </c>
      <c r="R21" s="402">
        <f t="shared" si="1"/>
        <v>2</v>
      </c>
      <c r="S21" s="402">
        <f t="shared" si="1"/>
        <v>1</v>
      </c>
      <c r="T21" s="402">
        <f t="shared" si="1"/>
        <v>1</v>
      </c>
      <c r="U21" s="402">
        <f t="shared" si="1"/>
        <v>1</v>
      </c>
      <c r="V21" s="390">
        <f t="shared" si="1"/>
        <v>0</v>
      </c>
      <c r="W21" s="390">
        <f t="shared" si="1"/>
        <v>0</v>
      </c>
      <c r="X21" s="390">
        <f t="shared" si="1"/>
        <v>0</v>
      </c>
      <c r="Y21" s="402">
        <f t="shared" si="1"/>
        <v>2</v>
      </c>
      <c r="Z21" s="402">
        <f t="shared" si="1"/>
        <v>1</v>
      </c>
      <c r="AA21" s="402">
        <f t="shared" si="1"/>
        <v>1</v>
      </c>
      <c r="AB21" s="402">
        <f t="shared" si="1"/>
        <v>1</v>
      </c>
      <c r="AC21" s="402">
        <f t="shared" si="1"/>
        <v>1</v>
      </c>
      <c r="AD21" s="390">
        <f t="shared" si="1"/>
        <v>0</v>
      </c>
      <c r="AE21" s="390">
        <f t="shared" si="1"/>
        <v>0</v>
      </c>
      <c r="AF21" s="402">
        <f t="shared" si="1"/>
        <v>2</v>
      </c>
      <c r="AG21" s="402">
        <f t="shared" si="1"/>
        <v>2</v>
      </c>
      <c r="AH21" s="453">
        <f t="shared" si="0"/>
        <v>76</v>
      </c>
      <c r="AI21" s="400"/>
    </row>
    <row r="22" spans="1:40" s="11" customFormat="1">
      <c r="A22" s="403"/>
      <c r="B22" s="403"/>
      <c r="C22" s="404"/>
      <c r="D22" s="404"/>
      <c r="E22" s="405"/>
      <c r="F22" s="405"/>
      <c r="G22" s="405"/>
      <c r="H22" s="405"/>
      <c r="I22" s="404"/>
      <c r="J22" s="404"/>
      <c r="K22" s="405"/>
      <c r="L22" s="405"/>
      <c r="M22" s="405"/>
      <c r="N22" s="405"/>
      <c r="O22" s="405"/>
      <c r="P22" s="404"/>
      <c r="Q22" s="404"/>
      <c r="R22" s="405"/>
      <c r="S22" s="405"/>
      <c r="T22" s="405"/>
      <c r="U22" s="405"/>
      <c r="V22" s="404"/>
      <c r="W22" s="404"/>
      <c r="X22" s="404"/>
      <c r="Y22" s="405"/>
      <c r="Z22" s="405"/>
      <c r="AA22" s="405"/>
      <c r="AB22" s="405"/>
      <c r="AC22" s="405"/>
      <c r="AD22" s="404"/>
      <c r="AE22" s="404"/>
      <c r="AF22" s="405"/>
      <c r="AG22" s="405"/>
      <c r="AH22" s="401" t="s">
        <v>46</v>
      </c>
      <c r="AI22" s="400" t="s">
        <v>406</v>
      </c>
    </row>
    <row r="23" spans="1:40" s="11" customFormat="1">
      <c r="A23" s="403"/>
      <c r="B23" s="403"/>
      <c r="C23" s="404"/>
      <c r="D23" s="404"/>
      <c r="E23" s="405"/>
      <c r="F23" s="405"/>
      <c r="G23" s="405"/>
      <c r="H23" s="405"/>
      <c r="I23" s="404"/>
      <c r="J23" s="404"/>
      <c r="K23" s="405"/>
      <c r="L23" s="405"/>
      <c r="M23" s="405"/>
      <c r="N23" s="405"/>
      <c r="O23" s="405"/>
      <c r="P23" s="404"/>
      <c r="Q23" s="404"/>
      <c r="R23" s="405"/>
      <c r="S23" s="405"/>
      <c r="T23" s="405"/>
      <c r="U23" s="405"/>
      <c r="V23" s="404"/>
      <c r="W23" s="404"/>
      <c r="X23" s="404"/>
      <c r="Y23" s="405"/>
      <c r="Z23" s="405"/>
      <c r="AA23" s="405"/>
      <c r="AB23" s="405"/>
      <c r="AC23" s="405"/>
      <c r="AD23" s="404"/>
      <c r="AE23" s="404"/>
      <c r="AF23" s="405"/>
      <c r="AG23" s="405"/>
      <c r="AH23" s="401" t="s">
        <v>47</v>
      </c>
      <c r="AI23" s="400" t="s">
        <v>406</v>
      </c>
    </row>
    <row r="24" spans="1:40" s="11" customFormat="1">
      <c r="A24" s="403"/>
      <c r="B24" s="403"/>
      <c r="C24" s="404"/>
      <c r="D24" s="404"/>
      <c r="E24" s="405"/>
      <c r="F24" s="405"/>
      <c r="G24" s="405"/>
      <c r="H24" s="405"/>
      <c r="I24" s="404"/>
      <c r="J24" s="404"/>
      <c r="K24" s="405"/>
      <c r="L24" s="405"/>
      <c r="M24" s="405"/>
      <c r="N24" s="405"/>
      <c r="O24" s="405"/>
      <c r="P24" s="404"/>
      <c r="Q24" s="404"/>
      <c r="R24" s="405"/>
      <c r="S24" s="405"/>
      <c r="T24" s="405"/>
      <c r="U24" s="405"/>
      <c r="V24" s="404"/>
      <c r="W24" s="404"/>
      <c r="X24" s="404"/>
      <c r="Y24" s="405"/>
      <c r="Z24" s="405"/>
      <c r="AA24" s="405"/>
      <c r="AB24" s="405"/>
      <c r="AC24" s="405"/>
      <c r="AD24" s="404"/>
      <c r="AE24" s="404"/>
      <c r="AF24" s="405"/>
      <c r="AG24" s="405"/>
      <c r="AH24" s="401" t="s">
        <v>48</v>
      </c>
      <c r="AI24" s="400" t="s">
        <v>406</v>
      </c>
    </row>
    <row r="25" spans="1:40" s="11" customFormat="1">
      <c r="A25" s="407"/>
      <c r="B25" s="407"/>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389" t="s">
        <v>48</v>
      </c>
      <c r="AI25" s="368"/>
      <c r="AJ25" s="312"/>
    </row>
    <row r="26" spans="1:40" s="11" customFormat="1">
      <c r="A26" s="487" t="s">
        <v>340</v>
      </c>
      <c r="B26" s="488"/>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9"/>
    </row>
    <row r="27" spans="1:40" s="11" customFormat="1">
      <c r="A27" s="391" t="s">
        <v>391</v>
      </c>
      <c r="B27" s="392"/>
      <c r="C27" s="390"/>
      <c r="D27" s="390"/>
      <c r="E27" s="393"/>
      <c r="F27" s="393"/>
      <c r="G27" s="393"/>
      <c r="H27" s="393"/>
      <c r="I27" s="390"/>
      <c r="J27" s="390"/>
      <c r="K27" s="393"/>
      <c r="L27" s="393"/>
      <c r="M27" s="393"/>
      <c r="N27" s="393"/>
      <c r="O27" s="393"/>
      <c r="P27" s="390"/>
      <c r="Q27" s="390"/>
      <c r="R27" s="393"/>
      <c r="S27" s="393"/>
      <c r="T27" s="393"/>
      <c r="U27" s="393"/>
      <c r="V27" s="390"/>
      <c r="W27" s="390"/>
      <c r="X27" s="390"/>
      <c r="Y27" s="393"/>
      <c r="Z27" s="393"/>
      <c r="AA27" s="393"/>
      <c r="AB27" s="393"/>
      <c r="AC27" s="393"/>
      <c r="AD27" s="390"/>
      <c r="AE27" s="390"/>
      <c r="AF27" s="393"/>
      <c r="AG27" s="393"/>
      <c r="AH27" s="375"/>
      <c r="AI27" s="375" t="s">
        <v>406</v>
      </c>
      <c r="AJ27" s="479" t="s">
        <v>6</v>
      </c>
      <c r="AK27" s="479"/>
      <c r="AL27" s="479"/>
      <c r="AM27" s="479"/>
      <c r="AN27" s="480"/>
    </row>
    <row r="28" spans="1:40" s="11" customFormat="1">
      <c r="A28" s="394" t="s">
        <v>388</v>
      </c>
      <c r="B28" s="392" t="s">
        <v>94</v>
      </c>
      <c r="C28" s="395"/>
      <c r="D28" s="396">
        <v>32</v>
      </c>
      <c r="E28" s="395">
        <v>32</v>
      </c>
      <c r="F28" s="395">
        <v>32</v>
      </c>
      <c r="G28" s="395">
        <v>32</v>
      </c>
      <c r="H28" s="395">
        <v>32</v>
      </c>
      <c r="I28" s="396">
        <v>32</v>
      </c>
      <c r="J28" s="396">
        <v>32</v>
      </c>
      <c r="K28" s="395">
        <v>32</v>
      </c>
      <c r="L28" s="395">
        <v>32</v>
      </c>
      <c r="M28" s="395">
        <v>32</v>
      </c>
      <c r="N28" s="395">
        <v>32</v>
      </c>
      <c r="O28" s="395">
        <v>32</v>
      </c>
      <c r="P28" s="396">
        <v>32</v>
      </c>
      <c r="Q28" s="396">
        <v>32</v>
      </c>
      <c r="R28" s="395">
        <v>32</v>
      </c>
      <c r="S28" s="395">
        <v>32</v>
      </c>
      <c r="T28" s="395">
        <v>32</v>
      </c>
      <c r="U28" s="395">
        <v>32</v>
      </c>
      <c r="V28" s="396">
        <v>32</v>
      </c>
      <c r="W28" s="396">
        <v>32</v>
      </c>
      <c r="X28" s="396">
        <v>32</v>
      </c>
      <c r="Y28" s="395">
        <v>32</v>
      </c>
      <c r="Z28" s="395">
        <v>32</v>
      </c>
      <c r="AA28" s="395">
        <v>32</v>
      </c>
      <c r="AB28" s="395">
        <v>32</v>
      </c>
      <c r="AC28" s="395">
        <v>32</v>
      </c>
      <c r="AD28" s="396">
        <v>32</v>
      </c>
      <c r="AE28" s="396">
        <v>32</v>
      </c>
      <c r="AF28" s="395">
        <v>32</v>
      </c>
      <c r="AG28" s="395">
        <v>32</v>
      </c>
      <c r="AH28" s="375">
        <f>SUM(C28:AG28)</f>
        <v>960</v>
      </c>
      <c r="AI28" s="375" t="s">
        <v>406</v>
      </c>
      <c r="AJ28" s="365"/>
      <c r="AK28" s="358"/>
      <c r="AL28" s="358"/>
      <c r="AM28" s="358"/>
      <c r="AN28" s="359"/>
    </row>
    <row r="29" spans="1:40" s="11" customFormat="1">
      <c r="A29" s="394" t="s">
        <v>389</v>
      </c>
      <c r="B29" s="392" t="s">
        <v>94</v>
      </c>
      <c r="C29" s="395"/>
      <c r="D29" s="396">
        <v>32</v>
      </c>
      <c r="E29" s="395">
        <v>32</v>
      </c>
      <c r="F29" s="395">
        <v>32</v>
      </c>
      <c r="G29" s="395">
        <v>32</v>
      </c>
      <c r="H29" s="395">
        <v>32</v>
      </c>
      <c r="I29" s="396">
        <v>32</v>
      </c>
      <c r="J29" s="396">
        <v>32</v>
      </c>
      <c r="K29" s="395">
        <v>32</v>
      </c>
      <c r="L29" s="395">
        <v>32</v>
      </c>
      <c r="M29" s="395">
        <v>32</v>
      </c>
      <c r="N29" s="395">
        <v>32</v>
      </c>
      <c r="O29" s="395">
        <v>32</v>
      </c>
      <c r="P29" s="396">
        <v>32</v>
      </c>
      <c r="Q29" s="396">
        <v>32</v>
      </c>
      <c r="R29" s="395">
        <v>32</v>
      </c>
      <c r="S29" s="395">
        <v>32</v>
      </c>
      <c r="T29" s="395">
        <v>32</v>
      </c>
      <c r="U29" s="395">
        <v>32</v>
      </c>
      <c r="V29" s="396">
        <v>32</v>
      </c>
      <c r="W29" s="396">
        <v>32</v>
      </c>
      <c r="X29" s="396">
        <v>32</v>
      </c>
      <c r="Y29" s="395">
        <v>32</v>
      </c>
      <c r="Z29" s="395">
        <v>32</v>
      </c>
      <c r="AA29" s="395">
        <v>32</v>
      </c>
      <c r="AB29" s="395">
        <v>32</v>
      </c>
      <c r="AC29" s="395">
        <v>32</v>
      </c>
      <c r="AD29" s="396">
        <v>32</v>
      </c>
      <c r="AE29" s="396">
        <v>32</v>
      </c>
      <c r="AF29" s="395">
        <v>32</v>
      </c>
      <c r="AG29" s="395">
        <v>32</v>
      </c>
      <c r="AH29" s="375">
        <f>SUM(C29:AG29)</f>
        <v>960</v>
      </c>
      <c r="AI29" s="375" t="s">
        <v>406</v>
      </c>
      <c r="AJ29" s="365"/>
      <c r="AK29" s="358"/>
      <c r="AL29" s="358"/>
      <c r="AM29" s="358"/>
      <c r="AN29" s="359"/>
    </row>
    <row r="30" spans="1:40" s="11" customFormat="1">
      <c r="A30" s="394" t="s">
        <v>390</v>
      </c>
      <c r="B30" s="392" t="s">
        <v>94</v>
      </c>
      <c r="C30" s="395"/>
      <c r="D30" s="396">
        <v>32</v>
      </c>
      <c r="E30" s="395">
        <v>32</v>
      </c>
      <c r="F30" s="395">
        <v>32</v>
      </c>
      <c r="G30" s="395">
        <v>32</v>
      </c>
      <c r="H30" s="395">
        <v>32</v>
      </c>
      <c r="I30" s="396">
        <v>32</v>
      </c>
      <c r="J30" s="396">
        <v>32</v>
      </c>
      <c r="K30" s="395">
        <v>32</v>
      </c>
      <c r="L30" s="395">
        <v>32</v>
      </c>
      <c r="M30" s="395">
        <v>32</v>
      </c>
      <c r="N30" s="395">
        <v>32</v>
      </c>
      <c r="O30" s="395">
        <v>32</v>
      </c>
      <c r="P30" s="396">
        <v>32</v>
      </c>
      <c r="Q30" s="396">
        <v>32</v>
      </c>
      <c r="R30" s="395">
        <v>32</v>
      </c>
      <c r="S30" s="395">
        <v>32</v>
      </c>
      <c r="T30" s="395">
        <v>32</v>
      </c>
      <c r="U30" s="395">
        <v>32</v>
      </c>
      <c r="V30" s="396">
        <v>32</v>
      </c>
      <c r="W30" s="396">
        <v>32</v>
      </c>
      <c r="X30" s="396">
        <v>32</v>
      </c>
      <c r="Y30" s="395">
        <v>32</v>
      </c>
      <c r="Z30" s="395">
        <v>32</v>
      </c>
      <c r="AA30" s="395">
        <v>32</v>
      </c>
      <c r="AB30" s="395">
        <v>32</v>
      </c>
      <c r="AC30" s="395">
        <v>32</v>
      </c>
      <c r="AD30" s="396">
        <v>32</v>
      </c>
      <c r="AE30" s="396">
        <v>32</v>
      </c>
      <c r="AF30" s="395">
        <v>32</v>
      </c>
      <c r="AG30" s="395">
        <v>32</v>
      </c>
      <c r="AH30" s="375">
        <f>SUM(C30:AG30)</f>
        <v>960</v>
      </c>
      <c r="AI30" s="375" t="s">
        <v>406</v>
      </c>
      <c r="AJ30" s="365"/>
      <c r="AK30" s="358"/>
      <c r="AL30" s="358"/>
      <c r="AM30" s="358"/>
      <c r="AN30" s="359"/>
    </row>
    <row r="31" spans="1:40" s="11" customFormat="1">
      <c r="A31" s="485" t="s">
        <v>336</v>
      </c>
      <c r="B31" s="486"/>
      <c r="C31" s="395"/>
      <c r="D31" s="396">
        <f t="shared" ref="D31:AH31" si="2">SUM(D28:D30)</f>
        <v>96</v>
      </c>
      <c r="E31" s="395">
        <f t="shared" si="2"/>
        <v>96</v>
      </c>
      <c r="F31" s="395">
        <f t="shared" si="2"/>
        <v>96</v>
      </c>
      <c r="G31" s="395">
        <f t="shared" si="2"/>
        <v>96</v>
      </c>
      <c r="H31" s="395">
        <f t="shared" si="2"/>
        <v>96</v>
      </c>
      <c r="I31" s="396">
        <f t="shared" si="2"/>
        <v>96</v>
      </c>
      <c r="J31" s="396">
        <f t="shared" si="2"/>
        <v>96</v>
      </c>
      <c r="K31" s="395">
        <f t="shared" si="2"/>
        <v>96</v>
      </c>
      <c r="L31" s="395">
        <f t="shared" si="2"/>
        <v>96</v>
      </c>
      <c r="M31" s="395">
        <f t="shared" si="2"/>
        <v>96</v>
      </c>
      <c r="N31" s="395">
        <f t="shared" si="2"/>
        <v>96</v>
      </c>
      <c r="O31" s="395">
        <f t="shared" si="2"/>
        <v>96</v>
      </c>
      <c r="P31" s="396">
        <f t="shared" si="2"/>
        <v>96</v>
      </c>
      <c r="Q31" s="396">
        <f t="shared" si="2"/>
        <v>96</v>
      </c>
      <c r="R31" s="395">
        <f t="shared" si="2"/>
        <v>96</v>
      </c>
      <c r="S31" s="395">
        <f t="shared" si="2"/>
        <v>96</v>
      </c>
      <c r="T31" s="395">
        <f t="shared" si="2"/>
        <v>96</v>
      </c>
      <c r="U31" s="395">
        <f t="shared" si="2"/>
        <v>96</v>
      </c>
      <c r="V31" s="396">
        <f t="shared" si="2"/>
        <v>96</v>
      </c>
      <c r="W31" s="396">
        <f t="shared" si="2"/>
        <v>96</v>
      </c>
      <c r="X31" s="396">
        <f t="shared" si="2"/>
        <v>96</v>
      </c>
      <c r="Y31" s="395">
        <f t="shared" si="2"/>
        <v>96</v>
      </c>
      <c r="Z31" s="395">
        <f t="shared" si="2"/>
        <v>96</v>
      </c>
      <c r="AA31" s="395">
        <f t="shared" si="2"/>
        <v>96</v>
      </c>
      <c r="AB31" s="395">
        <f t="shared" si="2"/>
        <v>96</v>
      </c>
      <c r="AC31" s="395">
        <f t="shared" si="2"/>
        <v>96</v>
      </c>
      <c r="AD31" s="396">
        <f t="shared" si="2"/>
        <v>96</v>
      </c>
      <c r="AE31" s="396">
        <f t="shared" si="2"/>
        <v>96</v>
      </c>
      <c r="AF31" s="395">
        <f t="shared" si="2"/>
        <v>96</v>
      </c>
      <c r="AG31" s="395">
        <f t="shared" si="2"/>
        <v>96</v>
      </c>
      <c r="AH31" s="400">
        <f t="shared" si="2"/>
        <v>2880</v>
      </c>
      <c r="AI31" s="400"/>
      <c r="AJ31" s="481" t="s">
        <v>6</v>
      </c>
      <c r="AK31" s="481"/>
      <c r="AL31" s="481"/>
      <c r="AM31" s="481"/>
      <c r="AN31" s="482"/>
    </row>
    <row r="32" spans="1:40" s="11" customFormat="1">
      <c r="A32" s="484" t="s">
        <v>6</v>
      </c>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397" t="s">
        <v>46</v>
      </c>
      <c r="AI32" s="408" t="s">
        <v>406</v>
      </c>
    </row>
    <row r="33" spans="34:35" s="11" customFormat="1">
      <c r="AH33" s="398" t="s">
        <v>47</v>
      </c>
      <c r="AI33" s="408" t="s">
        <v>406</v>
      </c>
    </row>
    <row r="34" spans="34:35" s="11" customFormat="1">
      <c r="AH34" s="398" t="s">
        <v>48</v>
      </c>
      <c r="AI34" s="408" t="s">
        <v>406</v>
      </c>
    </row>
    <row r="35" spans="34:35" s="11" customFormat="1"/>
    <row r="36" spans="34:35" s="11" customFormat="1"/>
    <row r="37" spans="34:35" s="11" customFormat="1"/>
    <row r="38" spans="34:35" s="11" customFormat="1"/>
    <row r="39" spans="34:35" s="11" customFormat="1"/>
    <row r="40" spans="34:35" s="11" customFormat="1"/>
    <row r="41" spans="34:35" s="11" customFormat="1"/>
    <row r="42" spans="34:35" s="11" customFormat="1"/>
    <row r="43" spans="34:35" s="11" customFormat="1"/>
    <row r="44" spans="34:35" s="11" customFormat="1"/>
    <row r="45" spans="34:35" s="11" customFormat="1"/>
    <row r="46" spans="34:35" s="11" customFormat="1"/>
    <row r="47" spans="34:35" s="11" customFormat="1"/>
    <row r="48" spans="34:35"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pans="1:35" s="11" customFormat="1"/>
    <row r="466" spans="1:35" s="11" customFormat="1"/>
    <row r="467" spans="1:35" s="11" customFormat="1"/>
    <row r="468" spans="1:35" s="11" customFormat="1"/>
    <row r="469" spans="1:35" s="11" customFormat="1"/>
    <row r="470" spans="1:35" s="11" customFormat="1"/>
    <row r="471" spans="1:35" s="11" customFormat="1"/>
    <row r="472" spans="1:35" s="11" customFormat="1"/>
    <row r="473" spans="1:35" s="11" customFormat="1"/>
    <row r="474" spans="1:35" s="11" customFormat="1"/>
    <row r="475" spans="1:35" s="11" customFormat="1"/>
    <row r="476" spans="1:35" s="11" customFormat="1"/>
    <row r="477" spans="1:35" s="11" customFormat="1"/>
    <row r="478" spans="1:35" s="11" customFormat="1"/>
    <row r="479" spans="1:3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row>
    <row r="480" spans="1:3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row>
    <row r="481" spans="1:3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row>
    <row r="482" spans="1:3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row>
    <row r="483" spans="1:3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row>
    <row r="484" spans="1:3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row>
    <row r="485" spans="1:3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row>
    <row r="486" spans="1:3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row>
    <row r="487" spans="1:3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row>
    <row r="488" spans="1:3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row>
    <row r="489" spans="1:3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row>
    <row r="490" spans="1:3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row>
    <row r="491" spans="1:3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row>
    <row r="492" spans="1:3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row>
    <row r="493" spans="1:3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row>
    <row r="494" spans="1:3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row>
    <row r="495" spans="1:3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row>
    <row r="496" spans="1:3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row>
    <row r="497" spans="1:3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row>
    <row r="498" spans="1:3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row>
    <row r="499" spans="1:3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row>
    <row r="500" spans="1:3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row>
    <row r="501" spans="1:3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row>
    <row r="502" spans="1:3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row>
    <row r="503" spans="1:3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row>
    <row r="504" spans="1:3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row>
    <row r="505" spans="1:3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row>
    <row r="506" spans="1:3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row>
    <row r="507" spans="1:3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row>
    <row r="508" spans="1:3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row>
  </sheetData>
  <mergeCells count="20">
    <mergeCell ref="A32:AG32"/>
    <mergeCell ref="AC25:AG25"/>
    <mergeCell ref="A31:B31"/>
    <mergeCell ref="AI9:AI11"/>
    <mergeCell ref="A26:AI26"/>
    <mergeCell ref="A12:AI12"/>
    <mergeCell ref="B9:B11"/>
    <mergeCell ref="A21:B21"/>
    <mergeCell ref="AJ31:AN31"/>
    <mergeCell ref="C25:F25"/>
    <mergeCell ref="G25:K25"/>
    <mergeCell ref="L25:O25"/>
    <mergeCell ref="P25:S25"/>
    <mergeCell ref="T25:X25"/>
    <mergeCell ref="Y25:AB25"/>
    <mergeCell ref="A4:AH4"/>
    <mergeCell ref="C9:AG9"/>
    <mergeCell ref="AH9:AH11"/>
    <mergeCell ref="A9:A11"/>
    <mergeCell ref="AJ27:AN27"/>
  </mergeCells>
  <pageMargins left="0.70866141732283472" right="0.70866141732283472" top="0.74803149606299213" bottom="0.74803149606299213" header="0.31496062992125984" footer="0.31496062992125984"/>
  <pageSetup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3288-589F-48E0-B6C7-26BF702DF12A}">
  <sheetPr>
    <pageSetUpPr fitToPage="1"/>
  </sheetPr>
  <dimension ref="A1:AN551"/>
  <sheetViews>
    <sheetView showGridLines="0" zoomScale="90" zoomScaleNormal="90" workbookViewId="0">
      <pane xSplit="2" ySplit="10" topLeftCell="C41" activePane="bottomRight" state="frozen"/>
      <selection pane="topRight" activeCell="Y1" sqref="Y1"/>
      <selection pane="bottomLeft" activeCell="A11" sqref="A11"/>
      <selection pane="bottomRight" activeCell="B20" sqref="B20"/>
    </sheetView>
  </sheetViews>
  <sheetFormatPr baseColWidth="10" defaultColWidth="9.140625" defaultRowHeight="15"/>
  <cols>
    <col min="1" max="1" width="26" customWidth="1"/>
    <col min="2" max="2" width="10.7109375" customWidth="1"/>
    <col min="3" max="3" width="4" customWidth="1"/>
    <col min="4" max="4" width="4.42578125" customWidth="1"/>
    <col min="5" max="14" width="4" customWidth="1"/>
    <col min="15" max="15" width="4" style="362" customWidth="1"/>
    <col min="16" max="30" width="4" customWidth="1"/>
    <col min="31" max="32" width="4.42578125" customWidth="1"/>
    <col min="33" max="33" width="8.85546875" customWidth="1"/>
    <col min="34" max="34" width="16" bestFit="1" customWidth="1"/>
    <col min="35" max="35" width="16" customWidth="1"/>
    <col min="36" max="36" width="14.85546875" customWidth="1"/>
    <col min="37" max="44" width="4.140625" customWidth="1"/>
    <col min="45" max="45" width="11.42578125" customWidth="1"/>
  </cols>
  <sheetData>
    <row r="1" spans="1:36" ht="36.75" customHeight="1"/>
    <row r="2" spans="1:36" ht="36.75" customHeight="1"/>
    <row r="3" spans="1:36" s="11" customFormat="1">
      <c r="O3" s="363"/>
    </row>
    <row r="4" spans="1:36" s="11" customFormat="1" ht="23.25">
      <c r="A4" s="478" t="s">
        <v>404</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364"/>
    </row>
    <row r="5" spans="1:36" s="11" customFormat="1" ht="3.75" customHeight="1">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4"/>
    </row>
    <row r="6" spans="1:36" s="11" customFormat="1" hidden="1">
      <c r="A6" s="11" t="s">
        <v>6</v>
      </c>
      <c r="B6" s="201"/>
      <c r="D6" s="201"/>
      <c r="E6" s="201"/>
      <c r="F6" s="201"/>
      <c r="H6" s="202"/>
      <c r="I6" s="202"/>
      <c r="J6" s="202"/>
      <c r="K6" s="202"/>
      <c r="L6" s="201"/>
      <c r="M6" s="201"/>
      <c r="N6" s="201"/>
      <c r="O6" s="201"/>
      <c r="P6" s="202"/>
      <c r="Q6" s="202"/>
      <c r="R6" s="202"/>
      <c r="S6" s="202"/>
      <c r="T6" s="201"/>
      <c r="U6" s="201"/>
      <c r="V6" s="201"/>
      <c r="W6" s="201"/>
      <c r="X6" s="201"/>
      <c r="Y6" s="202"/>
      <c r="Z6" s="202"/>
      <c r="AA6" s="202"/>
      <c r="AB6" s="202"/>
      <c r="AC6" s="202"/>
      <c r="AD6" s="202"/>
      <c r="AE6" s="202"/>
      <c r="AF6" s="202"/>
      <c r="AG6" s="202"/>
      <c r="AH6" s="201"/>
      <c r="AI6" s="201"/>
    </row>
    <row r="7" spans="1:36" s="11" customFormat="1" hidden="1">
      <c r="A7" s="11" t="s">
        <v>6</v>
      </c>
      <c r="B7" s="201"/>
      <c r="C7" s="203"/>
      <c r="D7" s="201"/>
      <c r="E7" s="201"/>
      <c r="F7" s="201"/>
      <c r="G7" s="203"/>
      <c r="H7" s="202"/>
      <c r="I7" s="202"/>
      <c r="J7" s="202"/>
      <c r="K7" s="202"/>
      <c r="L7" s="201"/>
      <c r="M7" s="201"/>
      <c r="N7" s="201"/>
      <c r="O7" s="201"/>
      <c r="P7" s="202"/>
      <c r="Q7" s="202"/>
      <c r="R7" s="202"/>
      <c r="S7" s="202"/>
      <c r="T7" s="201"/>
      <c r="U7" s="201"/>
      <c r="V7" s="201"/>
      <c r="W7" s="201"/>
      <c r="X7" s="201"/>
      <c r="Y7" s="202"/>
      <c r="Z7" s="202"/>
      <c r="AA7" s="202"/>
      <c r="AB7" s="202"/>
      <c r="AC7" s="202"/>
      <c r="AD7" s="202"/>
      <c r="AE7" s="202"/>
      <c r="AF7" s="202"/>
      <c r="AG7" s="202"/>
      <c r="AH7" s="201"/>
      <c r="AI7" s="201"/>
      <c r="AJ7" s="11" t="s">
        <v>6</v>
      </c>
    </row>
    <row r="8" spans="1:36" s="11" customFormat="1" hidden="1">
      <c r="A8" s="204"/>
      <c r="B8" s="201"/>
      <c r="C8" s="201"/>
      <c r="D8" s="201"/>
      <c r="E8" s="201"/>
      <c r="F8" s="201"/>
      <c r="G8" s="202"/>
      <c r="H8" s="202"/>
      <c r="I8" s="202"/>
      <c r="J8" s="202"/>
      <c r="K8" s="202"/>
      <c r="L8" s="201"/>
      <c r="M8" s="201"/>
      <c r="N8" s="201"/>
      <c r="O8" s="201"/>
      <c r="P8" s="202"/>
      <c r="Q8" s="202"/>
      <c r="R8" s="202"/>
      <c r="S8" s="202"/>
      <c r="T8" s="201"/>
      <c r="U8" s="201"/>
      <c r="V8" s="201"/>
      <c r="W8" s="201"/>
      <c r="X8" s="201"/>
      <c r="Y8" s="202"/>
      <c r="Z8" s="202"/>
      <c r="AA8" s="202"/>
      <c r="AB8" s="202"/>
      <c r="AC8" s="202"/>
      <c r="AD8" s="202"/>
      <c r="AE8" s="202"/>
      <c r="AF8" s="202"/>
      <c r="AG8" s="202"/>
      <c r="AH8" s="201"/>
      <c r="AI8" s="201"/>
    </row>
    <row r="9" spans="1:36" s="11" customFormat="1">
      <c r="A9" s="510" t="s">
        <v>307</v>
      </c>
      <c r="B9" s="510" t="s">
        <v>259</v>
      </c>
      <c r="C9" s="476" t="s">
        <v>418</v>
      </c>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7" t="s">
        <v>405</v>
      </c>
      <c r="AI9" s="467" t="s">
        <v>89</v>
      </c>
    </row>
    <row r="10" spans="1:36" s="11" customFormat="1">
      <c r="A10" s="511"/>
      <c r="B10" s="511"/>
      <c r="C10" s="370" t="s">
        <v>384</v>
      </c>
      <c r="D10" s="370" t="s">
        <v>385</v>
      </c>
      <c r="E10" s="370" t="s">
        <v>380</v>
      </c>
      <c r="F10" s="370" t="s">
        <v>381</v>
      </c>
      <c r="G10" s="370" t="s">
        <v>382</v>
      </c>
      <c r="H10" s="370" t="s">
        <v>383</v>
      </c>
      <c r="I10" s="370" t="s">
        <v>384</v>
      </c>
      <c r="J10" s="370" t="s">
        <v>384</v>
      </c>
      <c r="K10" s="370" t="s">
        <v>385</v>
      </c>
      <c r="L10" s="370" t="s">
        <v>380</v>
      </c>
      <c r="M10" s="370" t="s">
        <v>381</v>
      </c>
      <c r="N10" s="370" t="s">
        <v>382</v>
      </c>
      <c r="O10" s="370" t="s">
        <v>383</v>
      </c>
      <c r="P10" s="370" t="s">
        <v>384</v>
      </c>
      <c r="Q10" s="370" t="s">
        <v>384</v>
      </c>
      <c r="R10" s="370" t="s">
        <v>385</v>
      </c>
      <c r="S10" s="370" t="s">
        <v>380</v>
      </c>
      <c r="T10" s="370" t="s">
        <v>381</v>
      </c>
      <c r="U10" s="370" t="s">
        <v>382</v>
      </c>
      <c r="V10" s="370" t="s">
        <v>383</v>
      </c>
      <c r="W10" s="370" t="s">
        <v>384</v>
      </c>
      <c r="X10" s="370" t="s">
        <v>384</v>
      </c>
      <c r="Y10" s="370" t="s">
        <v>385</v>
      </c>
      <c r="Z10" s="370" t="s">
        <v>380</v>
      </c>
      <c r="AA10" s="370" t="s">
        <v>381</v>
      </c>
      <c r="AB10" s="370" t="s">
        <v>382</v>
      </c>
      <c r="AC10" s="370" t="s">
        <v>383</v>
      </c>
      <c r="AD10" s="370" t="s">
        <v>384</v>
      </c>
      <c r="AE10" s="370" t="s">
        <v>384</v>
      </c>
      <c r="AF10" s="370" t="s">
        <v>385</v>
      </c>
      <c r="AG10" s="370" t="s">
        <v>380</v>
      </c>
      <c r="AH10" s="477"/>
      <c r="AI10" s="468"/>
    </row>
    <row r="11" spans="1:36" s="11" customFormat="1">
      <c r="A11" s="512"/>
      <c r="B11" s="512"/>
      <c r="C11" s="370">
        <v>1</v>
      </c>
      <c r="D11" s="370">
        <v>2</v>
      </c>
      <c r="E11" s="370">
        <v>3</v>
      </c>
      <c r="F11" s="370">
        <v>4</v>
      </c>
      <c r="G11" s="370">
        <v>5</v>
      </c>
      <c r="H11" s="370">
        <v>6</v>
      </c>
      <c r="I11" s="370">
        <v>7</v>
      </c>
      <c r="J11" s="370">
        <v>8</v>
      </c>
      <c r="K11" s="370">
        <v>9</v>
      </c>
      <c r="L11" s="370">
        <v>10</v>
      </c>
      <c r="M11" s="370">
        <v>11</v>
      </c>
      <c r="N11" s="370">
        <v>12</v>
      </c>
      <c r="O11" s="370">
        <v>13</v>
      </c>
      <c r="P11" s="370">
        <v>14</v>
      </c>
      <c r="Q11" s="370">
        <v>15</v>
      </c>
      <c r="R11" s="370">
        <v>16</v>
      </c>
      <c r="S11" s="370">
        <v>17</v>
      </c>
      <c r="T11" s="370">
        <v>18</v>
      </c>
      <c r="U11" s="370">
        <v>19</v>
      </c>
      <c r="V11" s="370">
        <v>20</v>
      </c>
      <c r="W11" s="370">
        <v>21</v>
      </c>
      <c r="X11" s="370">
        <v>22</v>
      </c>
      <c r="Y11" s="370">
        <v>23</v>
      </c>
      <c r="Z11" s="370">
        <v>24</v>
      </c>
      <c r="AA11" s="370">
        <v>25</v>
      </c>
      <c r="AB11" s="370">
        <v>26</v>
      </c>
      <c r="AC11" s="370">
        <v>27</v>
      </c>
      <c r="AD11" s="370">
        <v>28</v>
      </c>
      <c r="AE11" s="370">
        <v>29</v>
      </c>
      <c r="AF11" s="370">
        <v>30</v>
      </c>
      <c r="AG11" s="370">
        <v>31</v>
      </c>
      <c r="AH11" s="477"/>
      <c r="AI11" s="469"/>
    </row>
    <row r="12" spans="1:36" s="11" customFormat="1">
      <c r="A12" s="496" t="s">
        <v>113</v>
      </c>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8"/>
      <c r="AI12" s="375"/>
    </row>
    <row r="13" spans="1:36" s="11" customFormat="1">
      <c r="A13" s="410" t="s">
        <v>149</v>
      </c>
      <c r="B13" s="373" t="s">
        <v>36</v>
      </c>
      <c r="C13" s="409"/>
      <c r="D13" s="409"/>
      <c r="E13" s="374"/>
      <c r="F13" s="409"/>
      <c r="G13" s="409"/>
      <c r="H13" s="374"/>
      <c r="I13" s="409"/>
      <c r="J13" s="409"/>
      <c r="K13" s="374"/>
      <c r="L13" s="374"/>
      <c r="M13" s="409"/>
      <c r="N13" s="409"/>
      <c r="O13" s="374"/>
      <c r="P13" s="409"/>
      <c r="Q13" s="409"/>
      <c r="R13" s="374"/>
      <c r="S13" s="374"/>
      <c r="T13" s="409"/>
      <c r="U13" s="409"/>
      <c r="V13" s="409"/>
      <c r="W13" s="17">
        <v>2</v>
      </c>
      <c r="X13" s="17"/>
      <c r="Y13" s="17">
        <v>2</v>
      </c>
      <c r="Z13" s="17"/>
      <c r="AA13" s="409"/>
      <c r="AB13" s="409"/>
      <c r="AC13" s="17">
        <v>2</v>
      </c>
      <c r="AD13" s="17"/>
      <c r="AE13" s="17">
        <v>1</v>
      </c>
      <c r="AF13" s="17"/>
      <c r="AG13" s="17">
        <v>1</v>
      </c>
      <c r="AH13" s="17">
        <f>SUM(W13:AG13)</f>
        <v>8</v>
      </c>
      <c r="AI13" s="417" t="s">
        <v>406</v>
      </c>
    </row>
    <row r="14" spans="1:36" s="11" customFormat="1">
      <c r="A14" s="410" t="s">
        <v>151</v>
      </c>
      <c r="B14" s="373" t="s">
        <v>36</v>
      </c>
      <c r="C14" s="409"/>
      <c r="D14" s="409"/>
      <c r="E14" s="374"/>
      <c r="F14" s="409"/>
      <c r="G14" s="409"/>
      <c r="H14" s="374"/>
      <c r="I14" s="409"/>
      <c r="J14" s="409"/>
      <c r="K14" s="374"/>
      <c r="L14" s="374"/>
      <c r="M14" s="409"/>
      <c r="N14" s="409"/>
      <c r="O14" s="374"/>
      <c r="P14" s="409"/>
      <c r="Q14" s="409"/>
      <c r="R14" s="374"/>
      <c r="S14" s="374"/>
      <c r="T14" s="409"/>
      <c r="U14" s="409"/>
      <c r="V14" s="409"/>
      <c r="W14" s="17"/>
      <c r="X14" s="17">
        <v>2</v>
      </c>
      <c r="Y14" s="17"/>
      <c r="Z14" s="17">
        <v>2</v>
      </c>
      <c r="AA14" s="409"/>
      <c r="AB14" s="409"/>
      <c r="AC14" s="17"/>
      <c r="AD14" s="17">
        <v>2</v>
      </c>
      <c r="AE14" s="17"/>
      <c r="AF14" s="17">
        <v>1</v>
      </c>
      <c r="AG14" s="17">
        <v>1</v>
      </c>
      <c r="AH14" s="17">
        <f t="shared" ref="AH14:AH42" si="0">SUM(W14:AG14)</f>
        <v>8</v>
      </c>
      <c r="AI14" s="417" t="s">
        <v>406</v>
      </c>
    </row>
    <row r="15" spans="1:36" s="11" customFormat="1">
      <c r="A15" s="410" t="s">
        <v>349</v>
      </c>
      <c r="B15" s="373" t="s">
        <v>36</v>
      </c>
      <c r="C15" s="409"/>
      <c r="D15" s="409"/>
      <c r="E15" s="374"/>
      <c r="F15" s="409"/>
      <c r="G15" s="409"/>
      <c r="H15" s="374"/>
      <c r="I15" s="409"/>
      <c r="J15" s="409"/>
      <c r="K15" s="374"/>
      <c r="L15" s="374"/>
      <c r="M15" s="409"/>
      <c r="N15" s="409"/>
      <c r="O15" s="374"/>
      <c r="P15" s="409"/>
      <c r="Q15" s="409"/>
      <c r="R15" s="374"/>
      <c r="S15" s="374"/>
      <c r="T15" s="409"/>
      <c r="U15" s="409"/>
      <c r="V15" s="409"/>
      <c r="W15" s="17"/>
      <c r="X15" s="17">
        <v>2</v>
      </c>
      <c r="Y15" s="17"/>
      <c r="Z15" s="17">
        <v>2</v>
      </c>
      <c r="AA15" s="409"/>
      <c r="AB15" s="409"/>
      <c r="AC15" s="17"/>
      <c r="AD15" s="17">
        <v>2</v>
      </c>
      <c r="AE15" s="17"/>
      <c r="AF15" s="17">
        <v>1</v>
      </c>
      <c r="AG15" s="17">
        <v>1</v>
      </c>
      <c r="AH15" s="17">
        <f t="shared" si="0"/>
        <v>8</v>
      </c>
      <c r="AI15" s="417" t="s">
        <v>406</v>
      </c>
    </row>
    <row r="16" spans="1:36" s="11" customFormat="1">
      <c r="A16" s="410" t="s">
        <v>155</v>
      </c>
      <c r="B16" s="373" t="s">
        <v>36</v>
      </c>
      <c r="C16" s="409"/>
      <c r="D16" s="409"/>
      <c r="E16" s="374"/>
      <c r="F16" s="409"/>
      <c r="G16" s="409"/>
      <c r="H16" s="374"/>
      <c r="I16" s="409"/>
      <c r="J16" s="409"/>
      <c r="K16" s="374"/>
      <c r="L16" s="374"/>
      <c r="M16" s="409"/>
      <c r="N16" s="409"/>
      <c r="O16" s="374"/>
      <c r="P16" s="409"/>
      <c r="Q16" s="409"/>
      <c r="R16" s="374"/>
      <c r="S16" s="374"/>
      <c r="T16" s="409"/>
      <c r="U16" s="409"/>
      <c r="V16" s="409"/>
      <c r="W16" s="17">
        <v>2</v>
      </c>
      <c r="X16" s="17"/>
      <c r="Y16" s="17">
        <v>2</v>
      </c>
      <c r="Z16" s="17"/>
      <c r="AA16" s="409"/>
      <c r="AB16" s="409"/>
      <c r="AC16" s="17">
        <v>2</v>
      </c>
      <c r="AD16" s="17"/>
      <c r="AE16" s="17">
        <v>1</v>
      </c>
      <c r="AF16" s="17"/>
      <c r="AG16" s="17">
        <v>1</v>
      </c>
      <c r="AH16" s="17">
        <f t="shared" si="0"/>
        <v>8</v>
      </c>
      <c r="AI16" s="417" t="s">
        <v>406</v>
      </c>
    </row>
    <row r="17" spans="1:35" s="11" customFormat="1">
      <c r="A17" s="410" t="s">
        <v>157</v>
      </c>
      <c r="B17" s="373" t="s">
        <v>36</v>
      </c>
      <c r="C17" s="409"/>
      <c r="D17" s="409"/>
      <c r="E17" s="374"/>
      <c r="F17" s="409"/>
      <c r="G17" s="409"/>
      <c r="H17" s="374"/>
      <c r="I17" s="409"/>
      <c r="J17" s="409"/>
      <c r="K17" s="374"/>
      <c r="L17" s="374"/>
      <c r="M17" s="409"/>
      <c r="N17" s="409"/>
      <c r="O17" s="374"/>
      <c r="P17" s="409"/>
      <c r="Q17" s="409"/>
      <c r="R17" s="374"/>
      <c r="S17" s="374"/>
      <c r="T17" s="409"/>
      <c r="U17" s="409"/>
      <c r="V17" s="409"/>
      <c r="W17" s="17"/>
      <c r="X17" s="17">
        <v>2</v>
      </c>
      <c r="Y17" s="17"/>
      <c r="Z17" s="17">
        <v>2</v>
      </c>
      <c r="AA17" s="409"/>
      <c r="AB17" s="409"/>
      <c r="AC17" s="17"/>
      <c r="AD17" s="17">
        <v>2</v>
      </c>
      <c r="AE17" s="17"/>
      <c r="AF17" s="17">
        <v>1</v>
      </c>
      <c r="AG17" s="17">
        <v>1</v>
      </c>
      <c r="AH17" s="17">
        <f t="shared" si="0"/>
        <v>8</v>
      </c>
      <c r="AI17" s="417" t="s">
        <v>406</v>
      </c>
    </row>
    <row r="18" spans="1:35" s="11" customFormat="1">
      <c r="A18" s="410" t="s">
        <v>278</v>
      </c>
      <c r="B18" s="373" t="s">
        <v>36</v>
      </c>
      <c r="C18" s="409"/>
      <c r="D18" s="409"/>
      <c r="E18" s="374"/>
      <c r="F18" s="409"/>
      <c r="G18" s="409"/>
      <c r="H18" s="374"/>
      <c r="I18" s="409"/>
      <c r="J18" s="409"/>
      <c r="K18" s="374"/>
      <c r="L18" s="374"/>
      <c r="M18" s="409"/>
      <c r="N18" s="409"/>
      <c r="O18" s="374"/>
      <c r="P18" s="409"/>
      <c r="Q18" s="409"/>
      <c r="R18" s="374"/>
      <c r="S18" s="374"/>
      <c r="T18" s="409"/>
      <c r="U18" s="409"/>
      <c r="V18" s="409"/>
      <c r="W18" s="17"/>
      <c r="X18" s="17">
        <v>2</v>
      </c>
      <c r="Y18" s="17"/>
      <c r="Z18" s="17">
        <v>2</v>
      </c>
      <c r="AA18" s="409"/>
      <c r="AB18" s="409"/>
      <c r="AC18" s="17"/>
      <c r="AD18" s="17">
        <v>1</v>
      </c>
      <c r="AE18" s="17"/>
      <c r="AF18" s="17">
        <v>2</v>
      </c>
      <c r="AG18" s="17">
        <v>1</v>
      </c>
      <c r="AH18" s="17">
        <f t="shared" si="0"/>
        <v>8</v>
      </c>
      <c r="AI18" s="417" t="s">
        <v>406</v>
      </c>
    </row>
    <row r="19" spans="1:35" s="11" customFormat="1">
      <c r="A19" s="410" t="s">
        <v>161</v>
      </c>
      <c r="B19" s="373" t="s">
        <v>36</v>
      </c>
      <c r="C19" s="409"/>
      <c r="D19" s="409"/>
      <c r="E19" s="374"/>
      <c r="F19" s="409"/>
      <c r="G19" s="409"/>
      <c r="H19" s="374"/>
      <c r="I19" s="409"/>
      <c r="J19" s="409"/>
      <c r="K19" s="374"/>
      <c r="L19" s="374"/>
      <c r="M19" s="409"/>
      <c r="N19" s="409"/>
      <c r="O19" s="374"/>
      <c r="P19" s="409"/>
      <c r="Q19" s="409"/>
      <c r="R19" s="374"/>
      <c r="S19" s="374"/>
      <c r="T19" s="409"/>
      <c r="U19" s="409"/>
      <c r="V19" s="409"/>
      <c r="W19" s="17">
        <v>2</v>
      </c>
      <c r="X19" s="17"/>
      <c r="Y19" s="17">
        <v>2</v>
      </c>
      <c r="Z19" s="17"/>
      <c r="AA19" s="409"/>
      <c r="AB19" s="409"/>
      <c r="AC19" s="17">
        <v>2</v>
      </c>
      <c r="AD19" s="17"/>
      <c r="AE19" s="17">
        <v>1</v>
      </c>
      <c r="AF19" s="17"/>
      <c r="AG19" s="17">
        <v>1</v>
      </c>
      <c r="AH19" s="17">
        <f t="shared" si="0"/>
        <v>8</v>
      </c>
      <c r="AI19" s="417" t="s">
        <v>406</v>
      </c>
    </row>
    <row r="20" spans="1:35" s="11" customFormat="1">
      <c r="A20" s="410" t="s">
        <v>159</v>
      </c>
      <c r="B20" s="373" t="s">
        <v>36</v>
      </c>
      <c r="C20" s="409"/>
      <c r="D20" s="409"/>
      <c r="E20" s="374"/>
      <c r="F20" s="409"/>
      <c r="G20" s="409"/>
      <c r="H20" s="374"/>
      <c r="I20" s="409"/>
      <c r="J20" s="409"/>
      <c r="K20" s="374"/>
      <c r="L20" s="374"/>
      <c r="M20" s="409"/>
      <c r="N20" s="409"/>
      <c r="O20" s="374"/>
      <c r="P20" s="409"/>
      <c r="Q20" s="409"/>
      <c r="R20" s="374"/>
      <c r="S20" s="374"/>
      <c r="T20" s="409"/>
      <c r="U20" s="409"/>
      <c r="V20" s="409"/>
      <c r="W20" s="17"/>
      <c r="X20" s="17">
        <v>2</v>
      </c>
      <c r="Y20" s="17"/>
      <c r="Z20" s="17">
        <v>2</v>
      </c>
      <c r="AA20" s="409"/>
      <c r="AB20" s="409"/>
      <c r="AC20" s="17"/>
      <c r="AD20" s="17">
        <v>2</v>
      </c>
      <c r="AE20" s="17"/>
      <c r="AF20" s="17">
        <v>1</v>
      </c>
      <c r="AG20" s="17">
        <v>1</v>
      </c>
      <c r="AH20" s="17">
        <f t="shared" si="0"/>
        <v>8</v>
      </c>
      <c r="AI20" s="417" t="s">
        <v>406</v>
      </c>
    </row>
    <row r="21" spans="1:35" s="11" customFormat="1">
      <c r="A21" s="410" t="s">
        <v>279</v>
      </c>
      <c r="B21" s="373" t="s">
        <v>36</v>
      </c>
      <c r="C21" s="409"/>
      <c r="D21" s="409"/>
      <c r="E21" s="374"/>
      <c r="F21" s="409"/>
      <c r="G21" s="409"/>
      <c r="H21" s="374"/>
      <c r="I21" s="409"/>
      <c r="J21" s="409"/>
      <c r="K21" s="374"/>
      <c r="L21" s="374"/>
      <c r="M21" s="409"/>
      <c r="N21" s="409"/>
      <c r="O21" s="374"/>
      <c r="P21" s="409"/>
      <c r="Q21" s="409"/>
      <c r="R21" s="374"/>
      <c r="S21" s="374"/>
      <c r="T21" s="409"/>
      <c r="U21" s="409"/>
      <c r="V21" s="409"/>
      <c r="W21" s="17">
        <v>2</v>
      </c>
      <c r="X21" s="17"/>
      <c r="Y21" s="17">
        <v>2</v>
      </c>
      <c r="Z21" s="17"/>
      <c r="AA21" s="409"/>
      <c r="AB21" s="409"/>
      <c r="AC21" s="17">
        <v>2</v>
      </c>
      <c r="AD21" s="17"/>
      <c r="AE21" s="17">
        <v>1</v>
      </c>
      <c r="AF21" s="17"/>
      <c r="AG21" s="17">
        <v>1</v>
      </c>
      <c r="AH21" s="17">
        <f t="shared" si="0"/>
        <v>8</v>
      </c>
      <c r="AI21" s="417" t="s">
        <v>406</v>
      </c>
    </row>
    <row r="22" spans="1:35" s="11" customFormat="1">
      <c r="A22" s="410" t="s">
        <v>163</v>
      </c>
      <c r="B22" s="373" t="s">
        <v>36</v>
      </c>
      <c r="C22" s="409"/>
      <c r="D22" s="409"/>
      <c r="E22" s="374"/>
      <c r="F22" s="409"/>
      <c r="G22" s="409"/>
      <c r="H22" s="374"/>
      <c r="I22" s="409"/>
      <c r="J22" s="409"/>
      <c r="K22" s="374"/>
      <c r="L22" s="374"/>
      <c r="M22" s="409"/>
      <c r="N22" s="409"/>
      <c r="O22" s="374"/>
      <c r="P22" s="409"/>
      <c r="Q22" s="409"/>
      <c r="R22" s="374"/>
      <c r="S22" s="374"/>
      <c r="T22" s="409"/>
      <c r="U22" s="409"/>
      <c r="V22" s="409"/>
      <c r="W22" s="17"/>
      <c r="X22" s="17">
        <v>2</v>
      </c>
      <c r="Y22" s="17"/>
      <c r="Z22" s="17">
        <v>2</v>
      </c>
      <c r="AA22" s="409"/>
      <c r="AB22" s="409"/>
      <c r="AC22" s="17"/>
      <c r="AD22" s="17">
        <v>2</v>
      </c>
      <c r="AE22" s="17"/>
      <c r="AF22" s="17">
        <v>1</v>
      </c>
      <c r="AG22" s="17">
        <v>1</v>
      </c>
      <c r="AH22" s="17">
        <f t="shared" si="0"/>
        <v>8</v>
      </c>
      <c r="AI22" s="417" t="s">
        <v>406</v>
      </c>
    </row>
    <row r="23" spans="1:35" s="11" customFormat="1">
      <c r="A23" s="410" t="s">
        <v>182</v>
      </c>
      <c r="B23" s="373" t="s">
        <v>36</v>
      </c>
      <c r="C23" s="409"/>
      <c r="D23" s="409"/>
      <c r="E23" s="374"/>
      <c r="F23" s="409"/>
      <c r="G23" s="409"/>
      <c r="H23" s="374"/>
      <c r="I23" s="409"/>
      <c r="J23" s="409"/>
      <c r="K23" s="374"/>
      <c r="L23" s="374"/>
      <c r="M23" s="409"/>
      <c r="N23" s="409"/>
      <c r="O23" s="374"/>
      <c r="P23" s="409"/>
      <c r="Q23" s="409"/>
      <c r="R23" s="374"/>
      <c r="S23" s="374"/>
      <c r="T23" s="409"/>
      <c r="U23" s="409"/>
      <c r="V23" s="409"/>
      <c r="W23" s="17">
        <v>2</v>
      </c>
      <c r="X23" s="17"/>
      <c r="Y23" s="17">
        <v>2</v>
      </c>
      <c r="Z23" s="17"/>
      <c r="AA23" s="409"/>
      <c r="AB23" s="409"/>
      <c r="AC23" s="17">
        <v>2</v>
      </c>
      <c r="AD23" s="17"/>
      <c r="AE23" s="17">
        <v>2</v>
      </c>
      <c r="AF23" s="17"/>
      <c r="AG23" s="17">
        <v>1</v>
      </c>
      <c r="AH23" s="17">
        <f t="shared" si="0"/>
        <v>9</v>
      </c>
      <c r="AI23" s="417" t="s">
        <v>406</v>
      </c>
    </row>
    <row r="24" spans="1:35" s="11" customFormat="1">
      <c r="A24" s="410" t="s">
        <v>165</v>
      </c>
      <c r="B24" s="373" t="s">
        <v>36</v>
      </c>
      <c r="C24" s="409"/>
      <c r="D24" s="409"/>
      <c r="E24" s="374"/>
      <c r="F24" s="409"/>
      <c r="G24" s="409"/>
      <c r="H24" s="374"/>
      <c r="I24" s="409"/>
      <c r="J24" s="409"/>
      <c r="K24" s="374"/>
      <c r="L24" s="374"/>
      <c r="M24" s="409"/>
      <c r="N24" s="409"/>
      <c r="O24" s="374"/>
      <c r="P24" s="409"/>
      <c r="Q24" s="409"/>
      <c r="R24" s="374"/>
      <c r="S24" s="374"/>
      <c r="T24" s="409"/>
      <c r="U24" s="409"/>
      <c r="V24" s="409"/>
      <c r="W24" s="17"/>
      <c r="X24" s="17">
        <v>2</v>
      </c>
      <c r="Y24" s="17"/>
      <c r="Z24" s="17">
        <v>2</v>
      </c>
      <c r="AA24" s="409"/>
      <c r="AB24" s="409"/>
      <c r="AC24" s="17"/>
      <c r="AD24" s="17">
        <v>2</v>
      </c>
      <c r="AE24" s="17"/>
      <c r="AF24" s="17">
        <v>1</v>
      </c>
      <c r="AG24" s="17">
        <v>1</v>
      </c>
      <c r="AH24" s="17">
        <f t="shared" si="0"/>
        <v>8</v>
      </c>
      <c r="AI24" s="417" t="s">
        <v>406</v>
      </c>
    </row>
    <row r="25" spans="1:35" s="11" customFormat="1">
      <c r="A25" s="410" t="s">
        <v>167</v>
      </c>
      <c r="B25" s="373" t="s">
        <v>36</v>
      </c>
      <c r="C25" s="409"/>
      <c r="D25" s="409"/>
      <c r="E25" s="374"/>
      <c r="F25" s="409"/>
      <c r="G25" s="409"/>
      <c r="H25" s="374"/>
      <c r="I25" s="409"/>
      <c r="J25" s="409"/>
      <c r="K25" s="374"/>
      <c r="L25" s="374"/>
      <c r="M25" s="409"/>
      <c r="N25" s="409"/>
      <c r="O25" s="374"/>
      <c r="P25" s="409"/>
      <c r="Q25" s="409"/>
      <c r="R25" s="374"/>
      <c r="S25" s="374"/>
      <c r="T25" s="409"/>
      <c r="U25" s="409"/>
      <c r="V25" s="409"/>
      <c r="W25" s="17">
        <v>2</v>
      </c>
      <c r="X25" s="17"/>
      <c r="Y25" s="17">
        <v>2</v>
      </c>
      <c r="Z25" s="17"/>
      <c r="AA25" s="409"/>
      <c r="AB25" s="409"/>
      <c r="AC25" s="17">
        <v>2</v>
      </c>
      <c r="AD25" s="17"/>
      <c r="AE25" s="17">
        <v>1</v>
      </c>
      <c r="AF25" s="17"/>
      <c r="AG25" s="17">
        <v>1</v>
      </c>
      <c r="AH25" s="17">
        <f t="shared" si="0"/>
        <v>8</v>
      </c>
      <c r="AI25" s="417" t="s">
        <v>406</v>
      </c>
    </row>
    <row r="26" spans="1:35" s="11" customFormat="1">
      <c r="A26" s="410" t="s">
        <v>281</v>
      </c>
      <c r="B26" s="373" t="s">
        <v>36</v>
      </c>
      <c r="C26" s="409"/>
      <c r="D26" s="409"/>
      <c r="E26" s="374"/>
      <c r="F26" s="409"/>
      <c r="G26" s="409"/>
      <c r="H26" s="374"/>
      <c r="I26" s="409"/>
      <c r="J26" s="409"/>
      <c r="K26" s="374"/>
      <c r="L26" s="374"/>
      <c r="M26" s="409"/>
      <c r="N26" s="409"/>
      <c r="O26" s="374"/>
      <c r="P26" s="409"/>
      <c r="Q26" s="409"/>
      <c r="R26" s="374"/>
      <c r="S26" s="374"/>
      <c r="T26" s="409"/>
      <c r="U26" s="409"/>
      <c r="V26" s="409"/>
      <c r="W26" s="17"/>
      <c r="X26" s="17">
        <v>2</v>
      </c>
      <c r="Y26" s="17"/>
      <c r="Z26" s="17">
        <v>2</v>
      </c>
      <c r="AA26" s="409"/>
      <c r="AB26" s="409"/>
      <c r="AC26" s="17"/>
      <c r="AD26" s="17">
        <v>2</v>
      </c>
      <c r="AE26" s="17"/>
      <c r="AF26" s="17">
        <v>1</v>
      </c>
      <c r="AG26" s="17">
        <v>1</v>
      </c>
      <c r="AH26" s="17">
        <f t="shared" si="0"/>
        <v>8</v>
      </c>
      <c r="AI26" s="417" t="s">
        <v>406</v>
      </c>
    </row>
    <row r="27" spans="1:35" s="11" customFormat="1">
      <c r="A27" s="410" t="s">
        <v>170</v>
      </c>
      <c r="B27" s="373" t="s">
        <v>36</v>
      </c>
      <c r="C27" s="409"/>
      <c r="D27" s="409"/>
      <c r="E27" s="374"/>
      <c r="F27" s="409"/>
      <c r="G27" s="409"/>
      <c r="H27" s="374"/>
      <c r="I27" s="409"/>
      <c r="J27" s="409"/>
      <c r="K27" s="374"/>
      <c r="L27" s="374"/>
      <c r="M27" s="409"/>
      <c r="N27" s="409"/>
      <c r="O27" s="374"/>
      <c r="P27" s="409"/>
      <c r="Q27" s="409"/>
      <c r="R27" s="374"/>
      <c r="S27" s="374"/>
      <c r="T27" s="409"/>
      <c r="U27" s="409"/>
      <c r="V27" s="409"/>
      <c r="W27" s="17">
        <v>2</v>
      </c>
      <c r="X27" s="17"/>
      <c r="Y27" s="17">
        <v>2</v>
      </c>
      <c r="Z27" s="17"/>
      <c r="AA27" s="409"/>
      <c r="AB27" s="409"/>
      <c r="AC27" s="17">
        <v>2</v>
      </c>
      <c r="AD27" s="17"/>
      <c r="AE27" s="17">
        <v>2</v>
      </c>
      <c r="AF27" s="17"/>
      <c r="AG27" s="17">
        <v>1</v>
      </c>
      <c r="AH27" s="17">
        <f t="shared" si="0"/>
        <v>9</v>
      </c>
      <c r="AI27" s="417" t="s">
        <v>406</v>
      </c>
    </row>
    <row r="28" spans="1:35" s="11" customFormat="1">
      <c r="A28" s="410" t="s">
        <v>283</v>
      </c>
      <c r="B28" s="373" t="s">
        <v>36</v>
      </c>
      <c r="C28" s="409"/>
      <c r="D28" s="409"/>
      <c r="E28" s="374"/>
      <c r="F28" s="409"/>
      <c r="G28" s="409"/>
      <c r="H28" s="374"/>
      <c r="I28" s="409"/>
      <c r="J28" s="409"/>
      <c r="K28" s="374"/>
      <c r="L28" s="374"/>
      <c r="M28" s="409"/>
      <c r="N28" s="409"/>
      <c r="O28" s="374"/>
      <c r="P28" s="409"/>
      <c r="Q28" s="409"/>
      <c r="R28" s="374"/>
      <c r="S28" s="374"/>
      <c r="T28" s="409"/>
      <c r="U28" s="409"/>
      <c r="V28" s="409"/>
      <c r="W28" s="17"/>
      <c r="X28" s="17">
        <v>2</v>
      </c>
      <c r="Y28" s="17"/>
      <c r="Z28" s="17">
        <v>2</v>
      </c>
      <c r="AA28" s="409"/>
      <c r="AB28" s="409"/>
      <c r="AC28" s="17"/>
      <c r="AD28" s="17">
        <v>2</v>
      </c>
      <c r="AE28" s="17"/>
      <c r="AF28" s="17">
        <v>9</v>
      </c>
      <c r="AG28" s="17">
        <v>1</v>
      </c>
      <c r="AH28" s="17">
        <f t="shared" si="0"/>
        <v>16</v>
      </c>
      <c r="AI28" s="417" t="s">
        <v>406</v>
      </c>
    </row>
    <row r="29" spans="1:35" s="11" customFormat="1">
      <c r="A29" s="410" t="s">
        <v>285</v>
      </c>
      <c r="B29" s="373" t="s">
        <v>36</v>
      </c>
      <c r="C29" s="409"/>
      <c r="D29" s="409"/>
      <c r="E29" s="374"/>
      <c r="F29" s="409"/>
      <c r="G29" s="409"/>
      <c r="H29" s="374"/>
      <c r="I29" s="409"/>
      <c r="J29" s="409"/>
      <c r="K29" s="374"/>
      <c r="L29" s="374"/>
      <c r="M29" s="409"/>
      <c r="N29" s="409"/>
      <c r="O29" s="374"/>
      <c r="P29" s="409"/>
      <c r="Q29" s="409"/>
      <c r="R29" s="374"/>
      <c r="S29" s="374"/>
      <c r="T29" s="409"/>
      <c r="U29" s="409"/>
      <c r="V29" s="409"/>
      <c r="W29" s="17"/>
      <c r="X29" s="17">
        <v>2</v>
      </c>
      <c r="Y29" s="17"/>
      <c r="Z29" s="17">
        <v>2</v>
      </c>
      <c r="AA29" s="409"/>
      <c r="AB29" s="409"/>
      <c r="AC29" s="17"/>
      <c r="AD29" s="17">
        <v>2</v>
      </c>
      <c r="AE29" s="17"/>
      <c r="AF29" s="17">
        <v>9</v>
      </c>
      <c r="AG29" s="17">
        <v>1</v>
      </c>
      <c r="AH29" s="17">
        <f t="shared" si="0"/>
        <v>16</v>
      </c>
      <c r="AI29" s="417" t="s">
        <v>406</v>
      </c>
    </row>
    <row r="30" spans="1:35" s="11" customFormat="1" ht="22.5">
      <c r="A30" s="411" t="s">
        <v>172</v>
      </c>
      <c r="B30" s="373" t="s">
        <v>36</v>
      </c>
      <c r="C30" s="409"/>
      <c r="D30" s="409"/>
      <c r="E30" s="374"/>
      <c r="F30" s="409"/>
      <c r="G30" s="409"/>
      <c r="H30" s="374"/>
      <c r="I30" s="409"/>
      <c r="J30" s="409"/>
      <c r="K30" s="374"/>
      <c r="L30" s="374"/>
      <c r="M30" s="409"/>
      <c r="N30" s="409"/>
      <c r="O30" s="374"/>
      <c r="P30" s="409"/>
      <c r="Q30" s="409"/>
      <c r="R30" s="374"/>
      <c r="S30" s="374"/>
      <c r="T30" s="409"/>
      <c r="U30" s="409"/>
      <c r="V30" s="409"/>
      <c r="W30" s="17">
        <v>2</v>
      </c>
      <c r="X30" s="17"/>
      <c r="Y30" s="17">
        <v>2</v>
      </c>
      <c r="Z30" s="17"/>
      <c r="AA30" s="409"/>
      <c r="AB30" s="409"/>
      <c r="AC30" s="17">
        <v>2</v>
      </c>
      <c r="AD30" s="17"/>
      <c r="AE30" s="17">
        <v>2</v>
      </c>
      <c r="AF30" s="17"/>
      <c r="AG30" s="17">
        <v>1</v>
      </c>
      <c r="AH30" s="17">
        <f t="shared" si="0"/>
        <v>9</v>
      </c>
      <c r="AI30" s="417" t="s">
        <v>406</v>
      </c>
    </row>
    <row r="31" spans="1:35" s="11" customFormat="1">
      <c r="A31" s="410" t="s">
        <v>173</v>
      </c>
      <c r="B31" s="373" t="s">
        <v>36</v>
      </c>
      <c r="C31" s="409"/>
      <c r="D31" s="409"/>
      <c r="E31" s="374"/>
      <c r="F31" s="409"/>
      <c r="G31" s="409"/>
      <c r="H31" s="374"/>
      <c r="I31" s="409"/>
      <c r="J31" s="409"/>
      <c r="K31" s="374"/>
      <c r="L31" s="374"/>
      <c r="M31" s="409"/>
      <c r="N31" s="409"/>
      <c r="O31" s="374"/>
      <c r="P31" s="409"/>
      <c r="Q31" s="409"/>
      <c r="R31" s="374"/>
      <c r="S31" s="374"/>
      <c r="T31" s="409"/>
      <c r="U31" s="409"/>
      <c r="V31" s="409"/>
      <c r="W31" s="17">
        <v>2</v>
      </c>
      <c r="X31" s="17"/>
      <c r="Y31" s="17">
        <v>2</v>
      </c>
      <c r="Z31" s="17"/>
      <c r="AA31" s="409"/>
      <c r="AB31" s="409"/>
      <c r="AC31" s="17">
        <v>2</v>
      </c>
      <c r="AD31" s="17"/>
      <c r="AE31" s="17">
        <v>2</v>
      </c>
      <c r="AF31" s="17"/>
      <c r="AG31" s="17">
        <v>1</v>
      </c>
      <c r="AH31" s="17">
        <f t="shared" si="0"/>
        <v>9</v>
      </c>
      <c r="AI31" s="417" t="s">
        <v>406</v>
      </c>
    </row>
    <row r="32" spans="1:35" s="11" customFormat="1">
      <c r="A32" s="410" t="s">
        <v>175</v>
      </c>
      <c r="B32" s="373" t="s">
        <v>36</v>
      </c>
      <c r="C32" s="409"/>
      <c r="D32" s="409"/>
      <c r="E32" s="374"/>
      <c r="F32" s="409"/>
      <c r="G32" s="409"/>
      <c r="H32" s="374"/>
      <c r="I32" s="409"/>
      <c r="J32" s="409"/>
      <c r="K32" s="374"/>
      <c r="L32" s="374"/>
      <c r="M32" s="409"/>
      <c r="N32" s="409"/>
      <c r="O32" s="374"/>
      <c r="P32" s="409"/>
      <c r="Q32" s="409"/>
      <c r="R32" s="374"/>
      <c r="S32" s="374"/>
      <c r="T32" s="409"/>
      <c r="U32" s="409"/>
      <c r="V32" s="409"/>
      <c r="W32" s="17"/>
      <c r="X32" s="17">
        <v>2</v>
      </c>
      <c r="Y32" s="17"/>
      <c r="Z32" s="17">
        <v>2</v>
      </c>
      <c r="AA32" s="409"/>
      <c r="AB32" s="409"/>
      <c r="AC32" s="17"/>
      <c r="AD32" s="17">
        <v>2</v>
      </c>
      <c r="AE32" s="17"/>
      <c r="AF32" s="17">
        <v>2</v>
      </c>
      <c r="AG32" s="17">
        <v>1</v>
      </c>
      <c r="AH32" s="17">
        <f t="shared" si="0"/>
        <v>9</v>
      </c>
      <c r="AI32" s="417" t="s">
        <v>406</v>
      </c>
    </row>
    <row r="33" spans="1:35" s="11" customFormat="1">
      <c r="A33" s="410" t="s">
        <v>177</v>
      </c>
      <c r="B33" s="373" t="s">
        <v>36</v>
      </c>
      <c r="C33" s="409"/>
      <c r="D33" s="409"/>
      <c r="E33" s="374"/>
      <c r="F33" s="409"/>
      <c r="G33" s="409"/>
      <c r="H33" s="374"/>
      <c r="I33" s="409"/>
      <c r="J33" s="409"/>
      <c r="K33" s="374"/>
      <c r="L33" s="374"/>
      <c r="M33" s="409"/>
      <c r="N33" s="409"/>
      <c r="O33" s="374"/>
      <c r="P33" s="409"/>
      <c r="Q33" s="409"/>
      <c r="R33" s="374"/>
      <c r="S33" s="374"/>
      <c r="T33" s="409"/>
      <c r="U33" s="409"/>
      <c r="V33" s="409"/>
      <c r="W33" s="17">
        <v>2</v>
      </c>
      <c r="X33" s="17"/>
      <c r="Y33" s="17">
        <v>2</v>
      </c>
      <c r="Z33" s="17"/>
      <c r="AA33" s="409"/>
      <c r="AB33" s="409"/>
      <c r="AC33" s="17">
        <v>2</v>
      </c>
      <c r="AD33" s="17"/>
      <c r="AE33" s="17">
        <v>1</v>
      </c>
      <c r="AF33" s="17"/>
      <c r="AG33" s="17">
        <v>1</v>
      </c>
      <c r="AH33" s="17">
        <f t="shared" si="0"/>
        <v>8</v>
      </c>
      <c r="AI33" s="417" t="s">
        <v>406</v>
      </c>
    </row>
    <row r="34" spans="1:35" s="11" customFormat="1">
      <c r="A34" s="411" t="s">
        <v>287</v>
      </c>
      <c r="B34" s="373" t="s">
        <v>36</v>
      </c>
      <c r="C34" s="409"/>
      <c r="D34" s="409"/>
      <c r="E34" s="374"/>
      <c r="F34" s="409"/>
      <c r="G34" s="409"/>
      <c r="H34" s="374"/>
      <c r="I34" s="409"/>
      <c r="J34" s="409"/>
      <c r="K34" s="374"/>
      <c r="L34" s="374"/>
      <c r="M34" s="409"/>
      <c r="N34" s="409"/>
      <c r="O34" s="374"/>
      <c r="P34" s="409"/>
      <c r="Q34" s="409"/>
      <c r="R34" s="374"/>
      <c r="S34" s="374"/>
      <c r="T34" s="409"/>
      <c r="U34" s="409"/>
      <c r="V34" s="409"/>
      <c r="W34" s="17"/>
      <c r="X34" s="17">
        <v>2</v>
      </c>
      <c r="Y34" s="17"/>
      <c r="Z34" s="17">
        <v>2</v>
      </c>
      <c r="AA34" s="409"/>
      <c r="AB34" s="409"/>
      <c r="AC34" s="17"/>
      <c r="AD34" s="17">
        <v>2</v>
      </c>
      <c r="AE34" s="17"/>
      <c r="AF34" s="17">
        <v>1</v>
      </c>
      <c r="AG34" s="17">
        <v>1</v>
      </c>
      <c r="AH34" s="17">
        <f t="shared" si="0"/>
        <v>8</v>
      </c>
      <c r="AI34" s="417" t="s">
        <v>406</v>
      </c>
    </row>
    <row r="35" spans="1:35" s="11" customFormat="1">
      <c r="A35" s="410" t="s">
        <v>290</v>
      </c>
      <c r="B35" s="373" t="s">
        <v>36</v>
      </c>
      <c r="C35" s="409"/>
      <c r="D35" s="409"/>
      <c r="E35" s="374"/>
      <c r="F35" s="409"/>
      <c r="G35" s="409"/>
      <c r="H35" s="374"/>
      <c r="I35" s="409"/>
      <c r="J35" s="409"/>
      <c r="K35" s="374"/>
      <c r="L35" s="374"/>
      <c r="M35" s="409"/>
      <c r="N35" s="409"/>
      <c r="O35" s="374"/>
      <c r="P35" s="409"/>
      <c r="Q35" s="409"/>
      <c r="R35" s="374"/>
      <c r="S35" s="374"/>
      <c r="T35" s="409"/>
      <c r="U35" s="409"/>
      <c r="V35" s="409"/>
      <c r="W35" s="17">
        <v>2</v>
      </c>
      <c r="X35" s="17"/>
      <c r="Y35" s="17">
        <v>2</v>
      </c>
      <c r="Z35" s="17"/>
      <c r="AA35" s="409"/>
      <c r="AB35" s="409"/>
      <c r="AC35" s="17">
        <v>2</v>
      </c>
      <c r="AD35" s="17"/>
      <c r="AE35" s="17">
        <v>2</v>
      </c>
      <c r="AF35" s="17"/>
      <c r="AG35" s="17">
        <v>1</v>
      </c>
      <c r="AH35" s="17">
        <f t="shared" si="0"/>
        <v>9</v>
      </c>
      <c r="AI35" s="417" t="s">
        <v>406</v>
      </c>
    </row>
    <row r="36" spans="1:35" s="11" customFormat="1">
      <c r="A36" s="410" t="s">
        <v>293</v>
      </c>
      <c r="B36" s="373" t="s">
        <v>36</v>
      </c>
      <c r="C36" s="409"/>
      <c r="D36" s="409"/>
      <c r="E36" s="374"/>
      <c r="F36" s="409"/>
      <c r="G36" s="409"/>
      <c r="H36" s="374"/>
      <c r="I36" s="409"/>
      <c r="J36" s="409"/>
      <c r="K36" s="374"/>
      <c r="L36" s="374"/>
      <c r="M36" s="409"/>
      <c r="N36" s="409"/>
      <c r="O36" s="374"/>
      <c r="P36" s="409"/>
      <c r="Q36" s="409"/>
      <c r="R36" s="374"/>
      <c r="S36" s="374"/>
      <c r="T36" s="409"/>
      <c r="U36" s="409"/>
      <c r="V36" s="409"/>
      <c r="W36" s="17"/>
      <c r="X36" s="17">
        <v>2</v>
      </c>
      <c r="Y36" s="17"/>
      <c r="Z36" s="17">
        <v>2</v>
      </c>
      <c r="AA36" s="409"/>
      <c r="AB36" s="409"/>
      <c r="AC36" s="17"/>
      <c r="AD36" s="17">
        <v>1</v>
      </c>
      <c r="AE36" s="17"/>
      <c r="AF36" s="17">
        <v>2</v>
      </c>
      <c r="AG36" s="17">
        <v>1</v>
      </c>
      <c r="AH36" s="17">
        <f t="shared" si="0"/>
        <v>8</v>
      </c>
      <c r="AI36" s="417" t="s">
        <v>406</v>
      </c>
    </row>
    <row r="37" spans="1:35" s="11" customFormat="1">
      <c r="A37" s="410" t="s">
        <v>295</v>
      </c>
      <c r="B37" s="373" t="s">
        <v>36</v>
      </c>
      <c r="C37" s="409"/>
      <c r="D37" s="409"/>
      <c r="E37" s="374"/>
      <c r="F37" s="409"/>
      <c r="G37" s="409"/>
      <c r="H37" s="374"/>
      <c r="I37" s="409"/>
      <c r="J37" s="409"/>
      <c r="K37" s="374"/>
      <c r="L37" s="374"/>
      <c r="M37" s="409"/>
      <c r="N37" s="409"/>
      <c r="O37" s="374"/>
      <c r="P37" s="409"/>
      <c r="Q37" s="409"/>
      <c r="R37" s="374"/>
      <c r="S37" s="374"/>
      <c r="T37" s="409"/>
      <c r="U37" s="409"/>
      <c r="V37" s="409"/>
      <c r="W37" s="17">
        <v>2</v>
      </c>
      <c r="X37" s="17"/>
      <c r="Y37" s="17">
        <v>2</v>
      </c>
      <c r="Z37" s="17"/>
      <c r="AA37" s="409"/>
      <c r="AB37" s="409"/>
      <c r="AC37" s="17">
        <v>2</v>
      </c>
      <c r="AD37" s="17"/>
      <c r="AE37" s="17">
        <v>2</v>
      </c>
      <c r="AF37" s="17"/>
      <c r="AG37" s="17">
        <v>1</v>
      </c>
      <c r="AH37" s="17">
        <f t="shared" si="0"/>
        <v>9</v>
      </c>
      <c r="AI37" s="417" t="s">
        <v>406</v>
      </c>
    </row>
    <row r="38" spans="1:35" s="11" customFormat="1">
      <c r="A38" s="410" t="s">
        <v>297</v>
      </c>
      <c r="B38" s="373" t="s">
        <v>36</v>
      </c>
      <c r="C38" s="409"/>
      <c r="D38" s="409"/>
      <c r="E38" s="374"/>
      <c r="F38" s="409"/>
      <c r="G38" s="409"/>
      <c r="H38" s="374"/>
      <c r="I38" s="409"/>
      <c r="J38" s="409"/>
      <c r="K38" s="374"/>
      <c r="L38" s="374"/>
      <c r="M38" s="409"/>
      <c r="N38" s="409"/>
      <c r="O38" s="374"/>
      <c r="P38" s="409"/>
      <c r="Q38" s="409"/>
      <c r="R38" s="374"/>
      <c r="S38" s="374"/>
      <c r="T38" s="409"/>
      <c r="U38" s="409"/>
      <c r="V38" s="409"/>
      <c r="W38" s="17"/>
      <c r="X38" s="17">
        <v>2</v>
      </c>
      <c r="Y38" s="17"/>
      <c r="Z38" s="17">
        <v>2</v>
      </c>
      <c r="AA38" s="409"/>
      <c r="AB38" s="409"/>
      <c r="AC38" s="17"/>
      <c r="AD38" s="17">
        <v>2</v>
      </c>
      <c r="AE38" s="17"/>
      <c r="AF38" s="17">
        <v>1</v>
      </c>
      <c r="AG38" s="17">
        <v>1</v>
      </c>
      <c r="AH38" s="17">
        <f t="shared" si="0"/>
        <v>8</v>
      </c>
      <c r="AI38" s="417" t="s">
        <v>406</v>
      </c>
    </row>
    <row r="39" spans="1:35" s="11" customFormat="1">
      <c r="A39" s="410" t="s">
        <v>300</v>
      </c>
      <c r="B39" s="373" t="s">
        <v>36</v>
      </c>
      <c r="C39" s="409"/>
      <c r="D39" s="409"/>
      <c r="E39" s="374"/>
      <c r="F39" s="409"/>
      <c r="G39" s="409"/>
      <c r="H39" s="374"/>
      <c r="I39" s="409"/>
      <c r="J39" s="409"/>
      <c r="K39" s="374"/>
      <c r="L39" s="374"/>
      <c r="M39" s="409"/>
      <c r="N39" s="409"/>
      <c r="O39" s="374"/>
      <c r="P39" s="409"/>
      <c r="Q39" s="409"/>
      <c r="R39" s="374"/>
      <c r="S39" s="374"/>
      <c r="T39" s="409"/>
      <c r="U39" s="409"/>
      <c r="V39" s="409"/>
      <c r="W39" s="17">
        <v>2</v>
      </c>
      <c r="X39" s="17"/>
      <c r="Y39" s="17">
        <v>2</v>
      </c>
      <c r="Z39" s="17"/>
      <c r="AA39" s="409"/>
      <c r="AB39" s="409"/>
      <c r="AC39" s="17">
        <v>2</v>
      </c>
      <c r="AD39" s="17"/>
      <c r="AE39" s="17">
        <v>2</v>
      </c>
      <c r="AF39" s="17"/>
      <c r="AG39" s="17">
        <v>1</v>
      </c>
      <c r="AH39" s="17">
        <f t="shared" si="0"/>
        <v>9</v>
      </c>
      <c r="AI39" s="417" t="s">
        <v>406</v>
      </c>
    </row>
    <row r="40" spans="1:35" s="11" customFormat="1">
      <c r="A40" s="410" t="s">
        <v>303</v>
      </c>
      <c r="B40" s="373" t="s">
        <v>36</v>
      </c>
      <c r="C40" s="409"/>
      <c r="D40" s="409"/>
      <c r="E40" s="374"/>
      <c r="F40" s="409"/>
      <c r="G40" s="409"/>
      <c r="H40" s="374"/>
      <c r="I40" s="409"/>
      <c r="J40" s="409"/>
      <c r="K40" s="374"/>
      <c r="L40" s="374"/>
      <c r="M40" s="409"/>
      <c r="N40" s="409"/>
      <c r="O40" s="374"/>
      <c r="P40" s="409"/>
      <c r="Q40" s="409"/>
      <c r="R40" s="374"/>
      <c r="S40" s="374"/>
      <c r="T40" s="409"/>
      <c r="U40" s="409"/>
      <c r="V40" s="409"/>
      <c r="W40" s="17"/>
      <c r="X40" s="17">
        <v>2</v>
      </c>
      <c r="Y40" s="17"/>
      <c r="Z40" s="17">
        <v>2</v>
      </c>
      <c r="AA40" s="409"/>
      <c r="AB40" s="409"/>
      <c r="AC40" s="17"/>
      <c r="AD40" s="17">
        <v>2</v>
      </c>
      <c r="AE40" s="17"/>
      <c r="AF40" s="17">
        <v>1</v>
      </c>
      <c r="AG40" s="17">
        <v>1</v>
      </c>
      <c r="AH40" s="17">
        <f t="shared" si="0"/>
        <v>8</v>
      </c>
      <c r="AI40" s="417" t="s">
        <v>406</v>
      </c>
    </row>
    <row r="41" spans="1:35" s="11" customFormat="1">
      <c r="A41" s="410" t="s">
        <v>179</v>
      </c>
      <c r="B41" s="373" t="s">
        <v>36</v>
      </c>
      <c r="C41" s="409"/>
      <c r="D41" s="409"/>
      <c r="E41" s="374"/>
      <c r="F41" s="409"/>
      <c r="G41" s="409"/>
      <c r="H41" s="374"/>
      <c r="I41" s="409"/>
      <c r="J41" s="409"/>
      <c r="K41" s="374"/>
      <c r="L41" s="374"/>
      <c r="M41" s="409"/>
      <c r="N41" s="409"/>
      <c r="O41" s="374"/>
      <c r="P41" s="409"/>
      <c r="Q41" s="409"/>
      <c r="R41" s="374"/>
      <c r="S41" s="374"/>
      <c r="T41" s="409"/>
      <c r="U41" s="409"/>
      <c r="V41" s="409"/>
      <c r="W41" s="17">
        <v>2</v>
      </c>
      <c r="X41" s="17"/>
      <c r="Y41" s="17">
        <v>2</v>
      </c>
      <c r="Z41" s="17"/>
      <c r="AA41" s="409"/>
      <c r="AB41" s="409"/>
      <c r="AC41" s="17">
        <v>2</v>
      </c>
      <c r="AD41" s="17"/>
      <c r="AE41" s="17">
        <v>2</v>
      </c>
      <c r="AF41" s="17"/>
      <c r="AG41" s="17">
        <v>1</v>
      </c>
      <c r="AH41" s="17">
        <f t="shared" si="0"/>
        <v>9</v>
      </c>
      <c r="AI41" s="417" t="s">
        <v>406</v>
      </c>
    </row>
    <row r="42" spans="1:35" s="11" customFormat="1">
      <c r="A42" s="410" t="s">
        <v>181</v>
      </c>
      <c r="B42" s="373" t="s">
        <v>36</v>
      </c>
      <c r="C42" s="409"/>
      <c r="D42" s="409"/>
      <c r="E42" s="374"/>
      <c r="F42" s="409"/>
      <c r="G42" s="409"/>
      <c r="H42" s="374"/>
      <c r="I42" s="409"/>
      <c r="J42" s="409"/>
      <c r="K42" s="374"/>
      <c r="L42" s="374"/>
      <c r="M42" s="409"/>
      <c r="N42" s="409"/>
      <c r="O42" s="374"/>
      <c r="P42" s="409"/>
      <c r="Q42" s="409"/>
      <c r="R42" s="374"/>
      <c r="S42" s="374"/>
      <c r="T42" s="409"/>
      <c r="U42" s="409"/>
      <c r="V42" s="409"/>
      <c r="W42" s="17"/>
      <c r="X42" s="17">
        <v>2</v>
      </c>
      <c r="Y42" s="17"/>
      <c r="Z42" s="17">
        <v>2</v>
      </c>
      <c r="AA42" s="409"/>
      <c r="AB42" s="409"/>
      <c r="AC42" s="17"/>
      <c r="AD42" s="17">
        <v>2</v>
      </c>
      <c r="AE42" s="17"/>
      <c r="AF42" s="17">
        <v>2</v>
      </c>
      <c r="AG42" s="17">
        <v>1</v>
      </c>
      <c r="AH42" s="17">
        <f t="shared" si="0"/>
        <v>9</v>
      </c>
      <c r="AI42" s="417" t="s">
        <v>406</v>
      </c>
    </row>
    <row r="43" spans="1:35" s="11" customFormat="1">
      <c r="A43" s="501" t="s">
        <v>317</v>
      </c>
      <c r="B43" s="501"/>
      <c r="C43" s="409"/>
      <c r="D43" s="409"/>
      <c r="E43" s="377"/>
      <c r="F43" s="409"/>
      <c r="G43" s="409"/>
      <c r="H43" s="377"/>
      <c r="I43" s="409"/>
      <c r="J43" s="409"/>
      <c r="K43" s="377"/>
      <c r="L43" s="377"/>
      <c r="M43" s="409"/>
      <c r="N43" s="409"/>
      <c r="O43" s="377"/>
      <c r="P43" s="409"/>
      <c r="Q43" s="409"/>
      <c r="R43" s="377"/>
      <c r="S43" s="377"/>
      <c r="T43" s="409"/>
      <c r="U43" s="409"/>
      <c r="V43" s="409"/>
      <c r="W43" s="198">
        <f>SUM(W13:W42)</f>
        <v>28</v>
      </c>
      <c r="X43" s="198">
        <f t="shared" ref="X43:Z43" si="1">SUM(X13:X42)</f>
        <v>32</v>
      </c>
      <c r="Y43" s="198">
        <f t="shared" si="1"/>
        <v>28</v>
      </c>
      <c r="Z43" s="198">
        <f t="shared" si="1"/>
        <v>32</v>
      </c>
      <c r="AA43" s="409"/>
      <c r="AB43" s="409"/>
      <c r="AC43" s="198">
        <f t="shared" ref="AC43" si="2">SUM(AC13:AC42)</f>
        <v>28</v>
      </c>
      <c r="AD43" s="198">
        <f t="shared" ref="AD43" si="3">SUM(AD13:AD42)</f>
        <v>30</v>
      </c>
      <c r="AE43" s="198">
        <f t="shared" ref="AE43" si="4">SUM(AE13:AE42)</f>
        <v>22</v>
      </c>
      <c r="AF43" s="198">
        <f t="shared" ref="AF43" si="5">SUM(AF13:AF42)</f>
        <v>36</v>
      </c>
      <c r="AG43" s="198">
        <f t="shared" ref="AG43" si="6">SUM(AG13:AG42)</f>
        <v>30</v>
      </c>
      <c r="AH43" s="198">
        <f>SUM(W43:AG43)</f>
        <v>266</v>
      </c>
      <c r="AI43" s="417"/>
    </row>
    <row r="44" spans="1:35" s="11" customFormat="1">
      <c r="A44" s="418"/>
      <c r="B44" s="418"/>
      <c r="C44" s="415"/>
      <c r="D44" s="415"/>
      <c r="E44" s="419"/>
      <c r="F44" s="415"/>
      <c r="G44" s="415"/>
      <c r="H44" s="419"/>
      <c r="I44" s="415"/>
      <c r="J44" s="415"/>
      <c r="K44" s="419"/>
      <c r="L44" s="419"/>
      <c r="M44" s="415"/>
      <c r="N44" s="415"/>
      <c r="O44" s="419"/>
      <c r="P44" s="415"/>
      <c r="Q44" s="415"/>
      <c r="R44" s="419"/>
      <c r="S44" s="419"/>
      <c r="T44" s="415"/>
      <c r="U44" s="415"/>
      <c r="V44" s="415"/>
      <c r="W44" s="250"/>
      <c r="X44" s="250"/>
      <c r="Y44" s="250"/>
      <c r="Z44" s="250"/>
      <c r="AA44" s="415"/>
      <c r="AB44" s="415"/>
      <c r="AC44" s="250"/>
      <c r="AD44" s="250"/>
      <c r="AE44" s="250"/>
      <c r="AF44" s="250"/>
      <c r="AG44" s="250"/>
      <c r="AH44" s="421" t="s">
        <v>46</v>
      </c>
      <c r="AI44" s="420" t="s">
        <v>406</v>
      </c>
    </row>
    <row r="45" spans="1:35" s="11" customFormat="1">
      <c r="A45" s="418"/>
      <c r="B45" s="418"/>
      <c r="C45" s="415"/>
      <c r="D45" s="415"/>
      <c r="E45" s="419"/>
      <c r="F45" s="415"/>
      <c r="G45" s="415"/>
      <c r="H45" s="419"/>
      <c r="I45" s="415"/>
      <c r="J45" s="415"/>
      <c r="K45" s="419"/>
      <c r="L45" s="419"/>
      <c r="M45" s="415"/>
      <c r="N45" s="415"/>
      <c r="O45" s="419"/>
      <c r="P45" s="415"/>
      <c r="Q45" s="415"/>
      <c r="R45" s="419"/>
      <c r="S45" s="419"/>
      <c r="T45" s="415"/>
      <c r="U45" s="415"/>
      <c r="V45" s="415"/>
      <c r="W45" s="250"/>
      <c r="X45" s="250"/>
      <c r="Y45" s="250"/>
      <c r="Z45" s="250"/>
      <c r="AA45" s="415"/>
      <c r="AB45" s="415"/>
      <c r="AC45" s="250"/>
      <c r="AD45" s="250"/>
      <c r="AE45" s="250"/>
      <c r="AF45" s="250"/>
      <c r="AG45" s="250"/>
      <c r="AH45" s="421" t="s">
        <v>47</v>
      </c>
      <c r="AI45" s="420" t="s">
        <v>406</v>
      </c>
    </row>
    <row r="46" spans="1:35" s="11" customFormat="1">
      <c r="A46" s="418"/>
      <c r="B46" s="418"/>
      <c r="C46" s="415"/>
      <c r="D46" s="415"/>
      <c r="E46" s="419"/>
      <c r="F46" s="415"/>
      <c r="G46" s="415"/>
      <c r="H46" s="419"/>
      <c r="I46" s="415"/>
      <c r="J46" s="415"/>
      <c r="K46" s="419"/>
      <c r="L46" s="419"/>
      <c r="M46" s="415"/>
      <c r="N46" s="415"/>
      <c r="O46" s="419"/>
      <c r="P46" s="415"/>
      <c r="Q46" s="415"/>
      <c r="R46" s="419"/>
      <c r="S46" s="419"/>
      <c r="T46" s="415"/>
      <c r="U46" s="415"/>
      <c r="V46" s="415"/>
      <c r="W46" s="250"/>
      <c r="X46" s="250"/>
      <c r="Y46" s="250"/>
      <c r="Z46" s="250"/>
      <c r="AA46" s="415"/>
      <c r="AB46" s="415"/>
      <c r="AC46" s="250"/>
      <c r="AD46" s="250"/>
      <c r="AE46" s="250"/>
      <c r="AF46" s="250"/>
      <c r="AG46" s="250"/>
      <c r="AH46" s="421" t="s">
        <v>48</v>
      </c>
      <c r="AI46" s="420" t="s">
        <v>406</v>
      </c>
    </row>
    <row r="47" spans="1:35" s="11" customFormat="1">
      <c r="A47" s="418"/>
      <c r="B47" s="418"/>
      <c r="C47" s="415"/>
      <c r="D47" s="415"/>
      <c r="E47" s="419"/>
      <c r="F47" s="415"/>
      <c r="G47" s="415"/>
      <c r="H47" s="419"/>
      <c r="I47" s="415"/>
      <c r="J47" s="415"/>
      <c r="K47" s="419"/>
      <c r="L47" s="419"/>
      <c r="M47" s="415"/>
      <c r="N47" s="415"/>
      <c r="O47" s="419"/>
      <c r="P47" s="415"/>
      <c r="Q47" s="415"/>
      <c r="R47" s="419"/>
      <c r="S47" s="419"/>
      <c r="T47" s="415"/>
      <c r="U47" s="415"/>
      <c r="V47" s="415"/>
      <c r="W47" s="250"/>
      <c r="X47" s="250"/>
      <c r="Y47" s="250"/>
      <c r="Z47" s="250"/>
      <c r="AA47" s="415"/>
      <c r="AB47" s="415"/>
      <c r="AC47" s="250"/>
      <c r="AD47" s="250"/>
      <c r="AE47" s="250"/>
      <c r="AF47" s="250"/>
      <c r="AG47" s="250"/>
      <c r="AH47" s="250"/>
      <c r="AI47" s="249"/>
    </row>
    <row r="48" spans="1:35" s="11" customFormat="1">
      <c r="A48" s="471" t="s">
        <v>114</v>
      </c>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3"/>
    </row>
    <row r="49" spans="1:40" s="11" customFormat="1">
      <c r="A49" s="372" t="s">
        <v>350</v>
      </c>
      <c r="B49" s="373" t="s">
        <v>94</v>
      </c>
      <c r="C49" s="388">
        <v>1</v>
      </c>
      <c r="D49" s="388"/>
      <c r="E49" s="412">
        <v>1</v>
      </c>
      <c r="F49" s="388"/>
      <c r="G49" s="388"/>
      <c r="H49" s="412">
        <v>1</v>
      </c>
      <c r="I49" s="388"/>
      <c r="J49" s="388"/>
      <c r="K49" s="412"/>
      <c r="L49" s="412">
        <v>1</v>
      </c>
      <c r="M49" s="388"/>
      <c r="N49" s="388"/>
      <c r="O49" s="412"/>
      <c r="P49" s="388"/>
      <c r="Q49" s="388"/>
      <c r="R49" s="412"/>
      <c r="S49" s="412"/>
      <c r="T49" s="388"/>
      <c r="U49" s="388"/>
      <c r="V49" s="388"/>
      <c r="W49" s="388"/>
      <c r="X49" s="388"/>
      <c r="Y49" s="412"/>
      <c r="Z49" s="412"/>
      <c r="AA49" s="388"/>
      <c r="AB49" s="388"/>
      <c r="AC49" s="412"/>
      <c r="AD49" s="388"/>
      <c r="AE49" s="388"/>
      <c r="AF49" s="412"/>
      <c r="AG49" s="412"/>
      <c r="AH49" s="375">
        <f>SUM(C49:AG49)</f>
        <v>4</v>
      </c>
      <c r="AI49" s="417" t="s">
        <v>406</v>
      </c>
    </row>
    <row r="50" spans="1:40" s="11" customFormat="1">
      <c r="A50" s="372" t="s">
        <v>330</v>
      </c>
      <c r="B50" s="373" t="s">
        <v>94</v>
      </c>
      <c r="C50" s="388"/>
      <c r="D50" s="388">
        <v>1</v>
      </c>
      <c r="E50" s="412"/>
      <c r="F50" s="388"/>
      <c r="G50" s="388"/>
      <c r="H50" s="412"/>
      <c r="I50" s="388"/>
      <c r="J50" s="388">
        <v>1</v>
      </c>
      <c r="K50" s="412"/>
      <c r="L50" s="412"/>
      <c r="M50" s="388"/>
      <c r="N50" s="388"/>
      <c r="O50" s="412">
        <v>1</v>
      </c>
      <c r="P50" s="388"/>
      <c r="Q50" s="388">
        <v>1</v>
      </c>
      <c r="R50" s="412"/>
      <c r="S50" s="412"/>
      <c r="T50" s="388"/>
      <c r="U50" s="388"/>
      <c r="V50" s="388"/>
      <c r="W50" s="388"/>
      <c r="X50" s="388"/>
      <c r="Y50" s="412"/>
      <c r="Z50" s="412"/>
      <c r="AA50" s="388"/>
      <c r="AB50" s="388"/>
      <c r="AC50" s="412"/>
      <c r="AD50" s="388"/>
      <c r="AE50" s="388"/>
      <c r="AF50" s="412"/>
      <c r="AG50" s="412"/>
      <c r="AH50" s="375">
        <f t="shared" ref="AH50:AH56" si="7">SUM(C50:AG50)</f>
        <v>4</v>
      </c>
      <c r="AI50" s="417" t="s">
        <v>406</v>
      </c>
    </row>
    <row r="51" spans="1:40" s="11" customFormat="1">
      <c r="A51" s="372" t="s">
        <v>331</v>
      </c>
      <c r="B51" s="373" t="s">
        <v>94</v>
      </c>
      <c r="C51" s="388">
        <v>1</v>
      </c>
      <c r="D51" s="388"/>
      <c r="E51" s="412"/>
      <c r="F51" s="388"/>
      <c r="G51" s="388"/>
      <c r="H51" s="412">
        <v>1</v>
      </c>
      <c r="I51" s="388"/>
      <c r="J51" s="388"/>
      <c r="K51" s="412">
        <v>1</v>
      </c>
      <c r="L51" s="412"/>
      <c r="M51" s="388"/>
      <c r="N51" s="388"/>
      <c r="O51" s="412"/>
      <c r="P51" s="388">
        <v>1</v>
      </c>
      <c r="Q51" s="388"/>
      <c r="R51" s="412">
        <v>1</v>
      </c>
      <c r="S51" s="412"/>
      <c r="T51" s="388"/>
      <c r="U51" s="388"/>
      <c r="V51" s="388"/>
      <c r="W51" s="388"/>
      <c r="X51" s="388"/>
      <c r="Y51" s="412"/>
      <c r="Z51" s="412"/>
      <c r="AA51" s="388"/>
      <c r="AB51" s="388"/>
      <c r="AC51" s="412"/>
      <c r="AD51" s="388"/>
      <c r="AE51" s="388"/>
      <c r="AF51" s="412"/>
      <c r="AG51" s="412"/>
      <c r="AH51" s="375">
        <f t="shared" si="7"/>
        <v>5</v>
      </c>
      <c r="AI51" s="417" t="s">
        <v>406</v>
      </c>
    </row>
    <row r="52" spans="1:40" s="11" customFormat="1">
      <c r="A52" s="372" t="s">
        <v>332</v>
      </c>
      <c r="B52" s="373" t="s">
        <v>94</v>
      </c>
      <c r="C52" s="388"/>
      <c r="D52" s="388"/>
      <c r="E52" s="412">
        <v>1</v>
      </c>
      <c r="F52" s="388"/>
      <c r="G52" s="388"/>
      <c r="H52" s="412"/>
      <c r="I52" s="388"/>
      <c r="J52" s="388"/>
      <c r="K52" s="412"/>
      <c r="L52" s="412">
        <v>1</v>
      </c>
      <c r="M52" s="388"/>
      <c r="N52" s="388"/>
      <c r="O52" s="412">
        <v>1</v>
      </c>
      <c r="P52" s="388"/>
      <c r="Q52" s="388">
        <v>1</v>
      </c>
      <c r="R52" s="412"/>
      <c r="S52" s="412">
        <v>1</v>
      </c>
      <c r="T52" s="388"/>
      <c r="U52" s="388"/>
      <c r="V52" s="388"/>
      <c r="W52" s="388"/>
      <c r="X52" s="388"/>
      <c r="Y52" s="412"/>
      <c r="Z52" s="412"/>
      <c r="AA52" s="388"/>
      <c r="AB52" s="388"/>
      <c r="AC52" s="412"/>
      <c r="AD52" s="388"/>
      <c r="AE52" s="388"/>
      <c r="AF52" s="412"/>
      <c r="AG52" s="412"/>
      <c r="AH52" s="375">
        <f t="shared" si="7"/>
        <v>5</v>
      </c>
      <c r="AI52" s="417" t="s">
        <v>406</v>
      </c>
    </row>
    <row r="53" spans="1:40" s="11" customFormat="1">
      <c r="A53" s="372" t="s">
        <v>333</v>
      </c>
      <c r="B53" s="373" t="s">
        <v>94</v>
      </c>
      <c r="C53" s="388">
        <v>1</v>
      </c>
      <c r="D53" s="388"/>
      <c r="E53" s="412"/>
      <c r="F53" s="388"/>
      <c r="G53" s="388"/>
      <c r="H53" s="412">
        <v>1</v>
      </c>
      <c r="I53" s="388"/>
      <c r="J53" s="388"/>
      <c r="K53" s="412">
        <v>1</v>
      </c>
      <c r="L53" s="412"/>
      <c r="M53" s="388"/>
      <c r="N53" s="388"/>
      <c r="O53" s="412"/>
      <c r="P53" s="388">
        <v>1</v>
      </c>
      <c r="Q53" s="388"/>
      <c r="R53" s="412">
        <v>1</v>
      </c>
      <c r="S53" s="412"/>
      <c r="T53" s="388"/>
      <c r="U53" s="388"/>
      <c r="V53" s="388"/>
      <c r="W53" s="388"/>
      <c r="X53" s="388"/>
      <c r="Y53" s="412"/>
      <c r="Z53" s="412"/>
      <c r="AA53" s="388"/>
      <c r="AB53" s="388"/>
      <c r="AC53" s="412"/>
      <c r="AD53" s="388"/>
      <c r="AE53" s="388"/>
      <c r="AF53" s="412"/>
      <c r="AG53" s="412"/>
      <c r="AH53" s="375">
        <f t="shared" si="7"/>
        <v>5</v>
      </c>
      <c r="AI53" s="417" t="s">
        <v>406</v>
      </c>
      <c r="AK53" s="11" t="s">
        <v>6</v>
      </c>
    </row>
    <row r="54" spans="1:40" s="11" customFormat="1">
      <c r="A54" s="372" t="s">
        <v>329</v>
      </c>
      <c r="B54" s="373" t="s">
        <v>94</v>
      </c>
      <c r="C54" s="388"/>
      <c r="D54" s="388">
        <v>1</v>
      </c>
      <c r="E54" s="412"/>
      <c r="F54" s="388"/>
      <c r="G54" s="388"/>
      <c r="H54" s="412"/>
      <c r="I54" s="388"/>
      <c r="J54" s="388">
        <v>1</v>
      </c>
      <c r="K54" s="412"/>
      <c r="L54" s="412">
        <v>1</v>
      </c>
      <c r="M54" s="388"/>
      <c r="N54" s="388"/>
      <c r="O54" s="412"/>
      <c r="P54" s="388"/>
      <c r="Q54" s="388">
        <v>1</v>
      </c>
      <c r="R54" s="412"/>
      <c r="S54" s="412">
        <v>1</v>
      </c>
      <c r="T54" s="388"/>
      <c r="U54" s="388"/>
      <c r="V54" s="388"/>
      <c r="W54" s="388"/>
      <c r="X54" s="388"/>
      <c r="Y54" s="412"/>
      <c r="Z54" s="412"/>
      <c r="AA54" s="388"/>
      <c r="AB54" s="388"/>
      <c r="AC54" s="412"/>
      <c r="AD54" s="388"/>
      <c r="AE54" s="388"/>
      <c r="AF54" s="412"/>
      <c r="AG54" s="412"/>
      <c r="AH54" s="375">
        <f t="shared" si="7"/>
        <v>5</v>
      </c>
      <c r="AI54" s="417" t="s">
        <v>406</v>
      </c>
    </row>
    <row r="55" spans="1:40" s="11" customFormat="1">
      <c r="A55" s="372" t="s">
        <v>334</v>
      </c>
      <c r="B55" s="373" t="s">
        <v>94</v>
      </c>
      <c r="C55" s="388">
        <v>1</v>
      </c>
      <c r="D55" s="388"/>
      <c r="E55" s="412"/>
      <c r="F55" s="388"/>
      <c r="G55" s="388"/>
      <c r="H55" s="412"/>
      <c r="I55" s="388"/>
      <c r="J55" s="388">
        <v>1</v>
      </c>
      <c r="K55" s="412"/>
      <c r="L55" s="412"/>
      <c r="M55" s="388"/>
      <c r="N55" s="388"/>
      <c r="O55" s="412"/>
      <c r="P55" s="388">
        <v>1</v>
      </c>
      <c r="Q55" s="388"/>
      <c r="R55" s="412"/>
      <c r="S55" s="412"/>
      <c r="T55" s="388"/>
      <c r="U55" s="388"/>
      <c r="V55" s="388"/>
      <c r="W55" s="388"/>
      <c r="X55" s="388"/>
      <c r="Y55" s="412"/>
      <c r="Z55" s="412"/>
      <c r="AA55" s="388"/>
      <c r="AB55" s="388"/>
      <c r="AC55" s="412"/>
      <c r="AD55" s="388"/>
      <c r="AE55" s="388"/>
      <c r="AF55" s="412"/>
      <c r="AG55" s="412"/>
      <c r="AH55" s="375">
        <f t="shared" si="7"/>
        <v>3</v>
      </c>
      <c r="AI55" s="417" t="s">
        <v>406</v>
      </c>
    </row>
    <row r="56" spans="1:40" s="11" customFormat="1">
      <c r="A56" s="372" t="s">
        <v>335</v>
      </c>
      <c r="B56" s="373" t="s">
        <v>94</v>
      </c>
      <c r="C56" s="388"/>
      <c r="D56" s="388">
        <v>1</v>
      </c>
      <c r="E56" s="412"/>
      <c r="F56" s="388"/>
      <c r="G56" s="388"/>
      <c r="H56" s="412"/>
      <c r="I56" s="388"/>
      <c r="J56" s="388"/>
      <c r="K56" s="412">
        <v>1</v>
      </c>
      <c r="L56" s="412"/>
      <c r="M56" s="388"/>
      <c r="N56" s="388"/>
      <c r="O56" s="412"/>
      <c r="P56" s="388"/>
      <c r="Q56" s="388"/>
      <c r="R56" s="412"/>
      <c r="S56" s="412"/>
      <c r="T56" s="388"/>
      <c r="U56" s="388"/>
      <c r="V56" s="388"/>
      <c r="W56" s="388"/>
      <c r="X56" s="388"/>
      <c r="Y56" s="412"/>
      <c r="Z56" s="412"/>
      <c r="AA56" s="388"/>
      <c r="AB56" s="388"/>
      <c r="AC56" s="412"/>
      <c r="AD56" s="388"/>
      <c r="AE56" s="388"/>
      <c r="AF56" s="412"/>
      <c r="AG56" s="412"/>
      <c r="AH56" s="375">
        <f t="shared" si="7"/>
        <v>2</v>
      </c>
      <c r="AI56" s="417" t="s">
        <v>406</v>
      </c>
    </row>
    <row r="57" spans="1:40" s="11" customFormat="1">
      <c r="A57" s="502" t="s">
        <v>410</v>
      </c>
      <c r="B57" s="500"/>
      <c r="C57" s="388">
        <f>SUM(C48:C56)</f>
        <v>4</v>
      </c>
      <c r="D57" s="388">
        <f>SUM(D48:D56)</f>
        <v>3</v>
      </c>
      <c r="E57" s="388">
        <f>SUM(E48:E56)</f>
        <v>2</v>
      </c>
      <c r="F57" s="388"/>
      <c r="G57" s="388"/>
      <c r="H57" s="388">
        <f>SUM(H48:H56)</f>
        <v>3</v>
      </c>
      <c r="I57" s="388"/>
      <c r="J57" s="388">
        <f>SUM(J48:J56)</f>
        <v>3</v>
      </c>
      <c r="K57" s="388">
        <f>SUM(K48:K56)</f>
        <v>3</v>
      </c>
      <c r="L57" s="388">
        <f>SUM(L48:L56)</f>
        <v>3</v>
      </c>
      <c r="M57" s="388"/>
      <c r="N57" s="388"/>
      <c r="O57" s="388">
        <f>SUM(O48:O56)</f>
        <v>2</v>
      </c>
      <c r="P57" s="388">
        <f>SUM(P48:P56)</f>
        <v>3</v>
      </c>
      <c r="Q57" s="388">
        <f>SUM(Q48:Q56)</f>
        <v>3</v>
      </c>
      <c r="R57" s="388">
        <f>SUM(R48:R56)</f>
        <v>2</v>
      </c>
      <c r="S57" s="388">
        <f>SUM(S48:S56)</f>
        <v>2</v>
      </c>
      <c r="T57" s="388"/>
      <c r="U57" s="388"/>
      <c r="V57" s="388"/>
      <c r="W57" s="388">
        <f>SUM(W48:W56)</f>
        <v>0</v>
      </c>
      <c r="X57" s="388">
        <f>SUM(X48:X56)</f>
        <v>0</v>
      </c>
      <c r="Y57" s="388">
        <f>SUM(Y48:Y56)</f>
        <v>0</v>
      </c>
      <c r="Z57" s="388">
        <f>SUM(Z48:Z56)</f>
        <v>0</v>
      </c>
      <c r="AA57" s="388"/>
      <c r="AB57" s="388"/>
      <c r="AC57" s="388">
        <f>SUM(AC48:AC56)</f>
        <v>0</v>
      </c>
      <c r="AD57" s="388">
        <f>SUM(AD48:AD56)</f>
        <v>0</v>
      </c>
      <c r="AE57" s="388">
        <f>SUM(AE48:AE56)</f>
        <v>0</v>
      </c>
      <c r="AF57" s="388">
        <f>SUM(AF48:AF56)</f>
        <v>0</v>
      </c>
      <c r="AG57" s="388">
        <f>SUM(AG48:AG56)</f>
        <v>0</v>
      </c>
      <c r="AH57" s="375">
        <f>SUM(AH49:AH56)</f>
        <v>33</v>
      </c>
      <c r="AI57" s="375"/>
    </row>
    <row r="58" spans="1:40" s="11" customFormat="1">
      <c r="A58" s="504"/>
      <c r="B58" s="505"/>
      <c r="C58" s="505"/>
      <c r="D58" s="505"/>
      <c r="E58" s="505"/>
      <c r="F58" s="505"/>
      <c r="G58" s="505"/>
      <c r="H58" s="505"/>
      <c r="I58" s="505"/>
      <c r="J58" s="505"/>
      <c r="K58" s="505"/>
      <c r="L58" s="505"/>
      <c r="M58" s="505"/>
      <c r="N58" s="505"/>
      <c r="O58" s="505"/>
      <c r="P58" s="505"/>
      <c r="Q58" s="505"/>
      <c r="R58" s="505"/>
      <c r="S58" s="505"/>
      <c r="T58" s="505"/>
      <c r="U58" s="505"/>
      <c r="V58" s="505"/>
      <c r="W58" s="505"/>
      <c r="X58" s="505"/>
      <c r="Y58" s="505"/>
      <c r="Z58" s="505"/>
      <c r="AA58" s="505"/>
      <c r="AB58" s="505"/>
      <c r="AC58" s="505"/>
      <c r="AD58" s="505"/>
      <c r="AE58" s="505"/>
      <c r="AF58" s="505"/>
      <c r="AG58" s="506"/>
      <c r="AH58" s="399" t="s">
        <v>46</v>
      </c>
      <c r="AI58" s="375"/>
    </row>
    <row r="59" spans="1:40" s="11" customFormat="1">
      <c r="A59" s="507"/>
      <c r="B59" s="508"/>
      <c r="C59" s="508"/>
      <c r="D59" s="508"/>
      <c r="E59" s="508"/>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08"/>
      <c r="AD59" s="508"/>
      <c r="AE59" s="508"/>
      <c r="AF59" s="508"/>
      <c r="AG59" s="509"/>
      <c r="AH59" s="399" t="s">
        <v>47</v>
      </c>
      <c r="AI59" s="375"/>
    </row>
    <row r="60" spans="1:40" s="11" customFormat="1">
      <c r="A60" s="507"/>
      <c r="B60" s="508"/>
      <c r="C60" s="508"/>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9"/>
      <c r="AH60" s="424" t="s">
        <v>48</v>
      </c>
      <c r="AI60" s="375"/>
    </row>
    <row r="61" spans="1:40" s="11" customFormat="1">
      <c r="A61" s="436"/>
      <c r="B61" s="436"/>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14">
        <v>39787728</v>
      </c>
      <c r="AI61" s="414"/>
      <c r="AJ61" s="312"/>
    </row>
    <row r="62" spans="1:40" s="11" customFormat="1">
      <c r="A62" s="503" t="s">
        <v>340</v>
      </c>
      <c r="B62" s="503"/>
      <c r="C62" s="503"/>
      <c r="D62" s="503"/>
      <c r="E62" s="503"/>
      <c r="F62" s="503"/>
      <c r="G62" s="503"/>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503"/>
      <c r="AH62" s="503"/>
      <c r="AI62" s="503"/>
    </row>
    <row r="63" spans="1:40" s="11" customFormat="1">
      <c r="A63" s="386" t="s">
        <v>391</v>
      </c>
      <c r="B63" s="373"/>
      <c r="C63" s="409"/>
      <c r="D63" s="409"/>
      <c r="E63" s="374"/>
      <c r="F63" s="409"/>
      <c r="G63" s="409"/>
      <c r="H63" s="374"/>
      <c r="I63" s="409"/>
      <c r="J63" s="409"/>
      <c r="K63" s="374"/>
      <c r="L63" s="374"/>
      <c r="M63" s="409"/>
      <c r="N63" s="409"/>
      <c r="O63" s="374"/>
      <c r="P63" s="409"/>
      <c r="Q63" s="409"/>
      <c r="R63" s="374"/>
      <c r="S63" s="374"/>
      <c r="T63" s="409"/>
      <c r="U63" s="409"/>
      <c r="V63" s="409"/>
      <c r="W63" s="409"/>
      <c r="X63" s="409"/>
      <c r="Y63" s="374"/>
      <c r="Z63" s="374"/>
      <c r="AA63" s="409"/>
      <c r="AB63" s="409"/>
      <c r="AC63" s="374"/>
      <c r="AD63" s="409"/>
      <c r="AE63" s="409"/>
      <c r="AF63" s="374"/>
      <c r="AG63" s="374"/>
      <c r="AH63" s="375"/>
      <c r="AI63" s="375"/>
      <c r="AJ63" s="479" t="s">
        <v>6</v>
      </c>
      <c r="AK63" s="479"/>
      <c r="AL63" s="479"/>
      <c r="AM63" s="479"/>
      <c r="AN63" s="480"/>
    </row>
    <row r="64" spans="1:40" s="11" customFormat="1">
      <c r="A64" s="387" t="s">
        <v>388</v>
      </c>
      <c r="B64" s="373">
        <v>30</v>
      </c>
      <c r="C64" s="388">
        <v>32</v>
      </c>
      <c r="D64" s="388">
        <v>32</v>
      </c>
      <c r="E64" s="388">
        <v>32</v>
      </c>
      <c r="F64" s="413">
        <v>32</v>
      </c>
      <c r="G64" s="413">
        <v>32</v>
      </c>
      <c r="H64" s="388">
        <v>32</v>
      </c>
      <c r="I64" s="413">
        <v>32</v>
      </c>
      <c r="J64" s="388">
        <v>32</v>
      </c>
      <c r="K64" s="388">
        <v>32</v>
      </c>
      <c r="L64" s="388">
        <v>32</v>
      </c>
      <c r="M64" s="413">
        <v>32</v>
      </c>
      <c r="N64" s="413">
        <v>32</v>
      </c>
      <c r="O64" s="388">
        <v>32</v>
      </c>
      <c r="P64" s="388">
        <v>32</v>
      </c>
      <c r="Q64" s="388">
        <v>32</v>
      </c>
      <c r="R64" s="388">
        <v>32</v>
      </c>
      <c r="S64" s="388">
        <v>32</v>
      </c>
      <c r="T64" s="413">
        <v>32</v>
      </c>
      <c r="U64" s="413">
        <v>32</v>
      </c>
      <c r="V64" s="413">
        <v>32</v>
      </c>
      <c r="W64" s="388">
        <v>32</v>
      </c>
      <c r="X64" s="388">
        <v>32</v>
      </c>
      <c r="Y64" s="388">
        <v>32</v>
      </c>
      <c r="Z64" s="388">
        <v>32</v>
      </c>
      <c r="AA64" s="413">
        <v>32</v>
      </c>
      <c r="AB64" s="413">
        <v>32</v>
      </c>
      <c r="AC64" s="388">
        <v>32</v>
      </c>
      <c r="AD64" s="388">
        <v>32</v>
      </c>
      <c r="AE64" s="388">
        <v>32</v>
      </c>
      <c r="AF64" s="388">
        <v>32</v>
      </c>
      <c r="AG64" s="388" t="s">
        <v>6</v>
      </c>
      <c r="AH64" s="375">
        <f>SUM(C64:AG64)</f>
        <v>960</v>
      </c>
      <c r="AI64" s="375" t="s">
        <v>406</v>
      </c>
      <c r="AJ64" s="365"/>
      <c r="AK64" s="358"/>
      <c r="AL64" s="358"/>
      <c r="AM64" s="358"/>
      <c r="AN64" s="359"/>
    </row>
    <row r="65" spans="1:40" s="11" customFormat="1">
      <c r="A65" s="387" t="s">
        <v>389</v>
      </c>
      <c r="B65" s="373">
        <v>30</v>
      </c>
      <c r="C65" s="388">
        <v>32</v>
      </c>
      <c r="D65" s="388">
        <v>32</v>
      </c>
      <c r="E65" s="388">
        <v>32</v>
      </c>
      <c r="F65" s="413">
        <v>32</v>
      </c>
      <c r="G65" s="413">
        <v>32</v>
      </c>
      <c r="H65" s="388">
        <v>32</v>
      </c>
      <c r="I65" s="413">
        <v>32</v>
      </c>
      <c r="J65" s="388">
        <v>32</v>
      </c>
      <c r="K65" s="388">
        <v>32</v>
      </c>
      <c r="L65" s="388">
        <v>32</v>
      </c>
      <c r="M65" s="413">
        <v>32</v>
      </c>
      <c r="N65" s="413">
        <v>32</v>
      </c>
      <c r="O65" s="388">
        <v>32</v>
      </c>
      <c r="P65" s="388">
        <v>32</v>
      </c>
      <c r="Q65" s="388">
        <v>32</v>
      </c>
      <c r="R65" s="388">
        <v>32</v>
      </c>
      <c r="S65" s="388">
        <v>32</v>
      </c>
      <c r="T65" s="413">
        <v>32</v>
      </c>
      <c r="U65" s="413">
        <v>32</v>
      </c>
      <c r="V65" s="413">
        <v>32</v>
      </c>
      <c r="W65" s="388">
        <v>32</v>
      </c>
      <c r="X65" s="388">
        <v>32</v>
      </c>
      <c r="Y65" s="388">
        <v>32</v>
      </c>
      <c r="Z65" s="388">
        <v>32</v>
      </c>
      <c r="AA65" s="413">
        <v>32</v>
      </c>
      <c r="AB65" s="413">
        <v>32</v>
      </c>
      <c r="AC65" s="388">
        <v>32</v>
      </c>
      <c r="AD65" s="388">
        <v>32</v>
      </c>
      <c r="AE65" s="388">
        <v>32</v>
      </c>
      <c r="AF65" s="388">
        <v>32</v>
      </c>
      <c r="AG65" s="388" t="s">
        <v>6</v>
      </c>
      <c r="AH65" s="375">
        <f t="shared" ref="AH65:AH66" si="8">SUM(C65:AG65)</f>
        <v>960</v>
      </c>
      <c r="AI65" s="375" t="s">
        <v>406</v>
      </c>
      <c r="AJ65" s="365"/>
      <c r="AK65" s="358"/>
      <c r="AL65" s="358"/>
      <c r="AM65" s="358"/>
      <c r="AN65" s="359"/>
    </row>
    <row r="66" spans="1:40" s="11" customFormat="1">
      <c r="A66" s="387" t="s">
        <v>390</v>
      </c>
      <c r="B66" s="373">
        <v>30</v>
      </c>
      <c r="C66" s="388">
        <v>32</v>
      </c>
      <c r="D66" s="388">
        <v>32</v>
      </c>
      <c r="E66" s="388">
        <v>32</v>
      </c>
      <c r="F66" s="413">
        <v>32</v>
      </c>
      <c r="G66" s="413">
        <v>32</v>
      </c>
      <c r="H66" s="388">
        <v>32</v>
      </c>
      <c r="I66" s="413">
        <v>32</v>
      </c>
      <c r="J66" s="388">
        <v>32</v>
      </c>
      <c r="K66" s="388">
        <v>32</v>
      </c>
      <c r="L66" s="388">
        <v>32</v>
      </c>
      <c r="M66" s="413">
        <v>32</v>
      </c>
      <c r="N66" s="413">
        <v>32</v>
      </c>
      <c r="O66" s="388">
        <v>32</v>
      </c>
      <c r="P66" s="388">
        <v>32</v>
      </c>
      <c r="Q66" s="388">
        <v>32</v>
      </c>
      <c r="R66" s="388">
        <v>32</v>
      </c>
      <c r="S66" s="388">
        <v>32</v>
      </c>
      <c r="T66" s="413">
        <v>32</v>
      </c>
      <c r="U66" s="413">
        <v>32</v>
      </c>
      <c r="V66" s="413">
        <v>32</v>
      </c>
      <c r="W66" s="388">
        <v>32</v>
      </c>
      <c r="X66" s="388">
        <v>32</v>
      </c>
      <c r="Y66" s="388">
        <v>32</v>
      </c>
      <c r="Z66" s="388">
        <v>32</v>
      </c>
      <c r="AA66" s="413">
        <v>32</v>
      </c>
      <c r="AB66" s="413">
        <v>32</v>
      </c>
      <c r="AC66" s="388">
        <v>32</v>
      </c>
      <c r="AD66" s="388">
        <v>32</v>
      </c>
      <c r="AE66" s="388">
        <v>32</v>
      </c>
      <c r="AF66" s="388">
        <v>32</v>
      </c>
      <c r="AG66" s="388" t="s">
        <v>6</v>
      </c>
      <c r="AH66" s="375">
        <f t="shared" si="8"/>
        <v>960</v>
      </c>
      <c r="AI66" s="375" t="s">
        <v>406</v>
      </c>
      <c r="AJ66" s="365"/>
      <c r="AK66" s="358"/>
      <c r="AL66" s="358"/>
      <c r="AM66" s="358"/>
      <c r="AN66" s="359"/>
    </row>
    <row r="67" spans="1:40" s="11" customFormat="1">
      <c r="A67" s="471" t="s">
        <v>336</v>
      </c>
      <c r="B67" s="473"/>
      <c r="C67" s="388">
        <f t="shared" ref="C67:AF67" si="9">SUM(C64:C66)</f>
        <v>96</v>
      </c>
      <c r="D67" s="388">
        <f t="shared" si="9"/>
        <v>96</v>
      </c>
      <c r="E67" s="388">
        <f t="shared" si="9"/>
        <v>96</v>
      </c>
      <c r="F67" s="388"/>
      <c r="G67" s="413">
        <f t="shared" ref="G67" si="10">SUM(G64:G66)</f>
        <v>96</v>
      </c>
      <c r="H67" s="388">
        <f t="shared" si="9"/>
        <v>96</v>
      </c>
      <c r="I67" s="413">
        <f t="shared" si="9"/>
        <v>96</v>
      </c>
      <c r="J67" s="388">
        <f t="shared" si="9"/>
        <v>96</v>
      </c>
      <c r="K67" s="388">
        <f t="shared" si="9"/>
        <v>96</v>
      </c>
      <c r="L67" s="388">
        <f t="shared" si="9"/>
        <v>96</v>
      </c>
      <c r="M67" s="388"/>
      <c r="N67" s="413">
        <f t="shared" ref="N67" si="11">SUM(N64:N66)</f>
        <v>96</v>
      </c>
      <c r="O67" s="388">
        <f t="shared" si="9"/>
        <v>96</v>
      </c>
      <c r="P67" s="388">
        <f t="shared" ref="P67" si="12">SUM(P64:P66)</f>
        <v>96</v>
      </c>
      <c r="Q67" s="388">
        <f t="shared" ref="Q67" si="13">SUM(Q64:Q66)</f>
        <v>96</v>
      </c>
      <c r="R67" s="388">
        <f t="shared" si="9"/>
        <v>96</v>
      </c>
      <c r="S67" s="388">
        <f t="shared" si="9"/>
        <v>96</v>
      </c>
      <c r="T67" s="388"/>
      <c r="U67" s="413">
        <f t="shared" ref="U67" si="14">SUM(U64:U66)</f>
        <v>96</v>
      </c>
      <c r="V67" s="413">
        <f t="shared" si="9"/>
        <v>96</v>
      </c>
      <c r="W67" s="388">
        <f t="shared" ref="W67" si="15">SUM(W64:W66)</f>
        <v>96</v>
      </c>
      <c r="X67" s="388">
        <f t="shared" ref="X67" si="16">SUM(X64:X66)</f>
        <v>96</v>
      </c>
      <c r="Y67" s="388">
        <f t="shared" si="9"/>
        <v>96</v>
      </c>
      <c r="Z67" s="388">
        <f t="shared" si="9"/>
        <v>96</v>
      </c>
      <c r="AA67" s="388"/>
      <c r="AB67" s="413">
        <f t="shared" ref="AB67" si="17">SUM(AB64:AB66)</f>
        <v>96</v>
      </c>
      <c r="AC67" s="388">
        <f t="shared" si="9"/>
        <v>96</v>
      </c>
      <c r="AD67" s="388">
        <f t="shared" ref="AD67" si="18">SUM(AD64:AD66)</f>
        <v>96</v>
      </c>
      <c r="AE67" s="388">
        <f t="shared" ref="AE67" si="19">SUM(AE64:AE66)</f>
        <v>96</v>
      </c>
      <c r="AF67" s="388">
        <f t="shared" si="9"/>
        <v>96</v>
      </c>
      <c r="AG67" s="388" t="s">
        <v>6</v>
      </c>
      <c r="AH67" s="375">
        <f>SUM(AH64:AH66)</f>
        <v>2880</v>
      </c>
      <c r="AI67" s="375"/>
      <c r="AJ67" s="481" t="s">
        <v>6</v>
      </c>
      <c r="AK67" s="481"/>
      <c r="AL67" s="481"/>
      <c r="AM67" s="481"/>
      <c r="AN67" s="482"/>
    </row>
    <row r="68" spans="1:40" s="11" customFormat="1">
      <c r="A68" s="428"/>
      <c r="B68" s="366"/>
      <c r="C68" s="416"/>
      <c r="D68" s="416"/>
      <c r="E68" s="416"/>
      <c r="F68" s="416"/>
      <c r="G68" s="429"/>
      <c r="H68" s="416"/>
      <c r="I68" s="429"/>
      <c r="J68" s="416"/>
      <c r="K68" s="416"/>
      <c r="L68" s="416"/>
      <c r="M68" s="416"/>
      <c r="N68" s="429"/>
      <c r="O68" s="416"/>
      <c r="P68" s="416"/>
      <c r="Q68" s="416"/>
      <c r="R68" s="416"/>
      <c r="S68" s="416"/>
      <c r="T68" s="416"/>
      <c r="U68" s="429"/>
      <c r="V68" s="429"/>
      <c r="W68" s="416"/>
      <c r="X68" s="416"/>
      <c r="Y68" s="416"/>
      <c r="Z68" s="416"/>
      <c r="AA68" s="416"/>
      <c r="AB68" s="429"/>
      <c r="AC68" s="416"/>
      <c r="AD68" s="416"/>
      <c r="AE68" s="416"/>
      <c r="AF68" s="416"/>
      <c r="AG68" s="416"/>
      <c r="AH68" s="442" t="s">
        <v>46</v>
      </c>
      <c r="AI68" s="406" t="s">
        <v>406</v>
      </c>
      <c r="AJ68" s="367"/>
      <c r="AK68" s="367"/>
      <c r="AL68" s="367"/>
      <c r="AM68" s="367"/>
      <c r="AN68" s="367"/>
    </row>
    <row r="69" spans="1:40" s="11" customFormat="1">
      <c r="A69" s="428"/>
      <c r="B69" s="366"/>
      <c r="C69" s="416"/>
      <c r="D69" s="416"/>
      <c r="E69" s="416"/>
      <c r="F69" s="416"/>
      <c r="G69" s="429"/>
      <c r="H69" s="416"/>
      <c r="I69" s="429"/>
      <c r="J69" s="416"/>
      <c r="K69" s="416"/>
      <c r="L69" s="416"/>
      <c r="M69" s="416"/>
      <c r="N69" s="429"/>
      <c r="O69" s="416"/>
      <c r="P69" s="416"/>
      <c r="Q69" s="416"/>
      <c r="R69" s="416"/>
      <c r="S69" s="416"/>
      <c r="T69" s="416"/>
      <c r="U69" s="429"/>
      <c r="V69" s="429"/>
      <c r="W69" s="416"/>
      <c r="X69" s="416"/>
      <c r="Y69" s="416"/>
      <c r="Z69" s="416"/>
      <c r="AA69" s="416"/>
      <c r="AB69" s="429"/>
      <c r="AC69" s="416"/>
      <c r="AD69" s="416"/>
      <c r="AE69" s="416"/>
      <c r="AF69" s="416"/>
      <c r="AG69" s="416"/>
      <c r="AH69" s="424" t="s">
        <v>47</v>
      </c>
      <c r="AI69" s="375" t="s">
        <v>406</v>
      </c>
      <c r="AJ69" s="367"/>
      <c r="AK69" s="367"/>
      <c r="AL69" s="367"/>
      <c r="AM69" s="367"/>
      <c r="AN69" s="367"/>
    </row>
    <row r="70" spans="1:40" s="11" customFormat="1">
      <c r="A70" s="428"/>
      <c r="B70" s="366"/>
      <c r="C70" s="416"/>
      <c r="D70" s="416"/>
      <c r="E70" s="416"/>
      <c r="F70" s="416"/>
      <c r="G70" s="429"/>
      <c r="H70" s="416"/>
      <c r="I70" s="429"/>
      <c r="J70" s="416"/>
      <c r="K70" s="416"/>
      <c r="L70" s="416"/>
      <c r="M70" s="416"/>
      <c r="N70" s="429"/>
      <c r="O70" s="416"/>
      <c r="P70" s="416"/>
      <c r="Q70" s="416"/>
      <c r="R70" s="416"/>
      <c r="S70" s="416"/>
      <c r="T70" s="416"/>
      <c r="U70" s="429"/>
      <c r="V70" s="429"/>
      <c r="W70" s="416"/>
      <c r="X70" s="416"/>
      <c r="Y70" s="416"/>
      <c r="Z70" s="416"/>
      <c r="AA70" s="416"/>
      <c r="AB70" s="429"/>
      <c r="AC70" s="416"/>
      <c r="AD70" s="416"/>
      <c r="AE70" s="416"/>
      <c r="AF70" s="416"/>
      <c r="AG70" s="416"/>
      <c r="AH70" s="424" t="s">
        <v>48</v>
      </c>
      <c r="AI70" s="375"/>
      <c r="AJ70" s="367"/>
      <c r="AK70" s="367"/>
      <c r="AL70" s="367"/>
      <c r="AM70" s="367"/>
      <c r="AN70" s="367"/>
    </row>
    <row r="71" spans="1:40" s="11" customFormat="1">
      <c r="A71" s="495" t="s">
        <v>6</v>
      </c>
      <c r="B71" s="495"/>
      <c r="C71" s="495"/>
      <c r="D71" s="495"/>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495"/>
      <c r="AF71" s="495"/>
      <c r="AG71" s="495"/>
      <c r="AH71" s="499"/>
      <c r="AI71" s="500"/>
    </row>
    <row r="72" spans="1:40" s="11" customFormat="1">
      <c r="A72" s="496" t="s">
        <v>393</v>
      </c>
      <c r="B72" s="497"/>
      <c r="C72" s="497"/>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7"/>
      <c r="AH72" s="497"/>
      <c r="AI72" s="498"/>
    </row>
    <row r="73" spans="1:40" s="11" customFormat="1">
      <c r="A73" s="387" t="s">
        <v>229</v>
      </c>
      <c r="B73" s="373"/>
      <c r="C73" s="494">
        <v>75000</v>
      </c>
      <c r="D73" s="494"/>
      <c r="E73" s="494"/>
      <c r="F73" s="494"/>
      <c r="G73" s="494"/>
      <c r="H73" s="494"/>
      <c r="I73" s="494"/>
      <c r="J73" s="494"/>
      <c r="K73" s="494"/>
      <c r="L73" s="494"/>
      <c r="M73" s="494"/>
      <c r="N73" s="494"/>
      <c r="O73" s="494"/>
      <c r="P73" s="494"/>
      <c r="Q73" s="494"/>
      <c r="R73" s="494"/>
      <c r="S73" s="494"/>
      <c r="T73" s="494"/>
      <c r="U73" s="494"/>
      <c r="V73" s="494"/>
      <c r="W73" s="494"/>
      <c r="X73" s="494"/>
      <c r="Y73" s="494"/>
      <c r="Z73" s="494"/>
      <c r="AA73" s="494"/>
      <c r="AB73" s="494"/>
      <c r="AC73" s="494"/>
      <c r="AD73" s="494"/>
      <c r="AE73" s="494"/>
      <c r="AF73" s="494"/>
      <c r="AG73" s="494"/>
      <c r="AH73" s="388">
        <v>75000</v>
      </c>
      <c r="AI73" s="375" t="s">
        <v>406</v>
      </c>
      <c r="AJ73" s="365"/>
      <c r="AK73" s="358"/>
      <c r="AL73" s="358"/>
      <c r="AM73" s="358"/>
      <c r="AN73" s="359"/>
    </row>
    <row r="74" spans="1:40" s="11" customFormat="1">
      <c r="A74" s="387" t="s">
        <v>345</v>
      </c>
      <c r="B74" s="373"/>
      <c r="C74" s="494">
        <v>50000</v>
      </c>
      <c r="D74" s="494"/>
      <c r="E74" s="494"/>
      <c r="F74" s="494"/>
      <c r="G74" s="494"/>
      <c r="H74" s="494"/>
      <c r="I74" s="494"/>
      <c r="J74" s="494"/>
      <c r="K74" s="494"/>
      <c r="L74" s="494"/>
      <c r="M74" s="494"/>
      <c r="N74" s="494"/>
      <c r="O74" s="494"/>
      <c r="P74" s="494"/>
      <c r="Q74" s="494"/>
      <c r="R74" s="494"/>
      <c r="S74" s="494"/>
      <c r="T74" s="494"/>
      <c r="U74" s="494"/>
      <c r="V74" s="494"/>
      <c r="W74" s="494"/>
      <c r="X74" s="494"/>
      <c r="Y74" s="494"/>
      <c r="Z74" s="494"/>
      <c r="AA74" s="494"/>
      <c r="AB74" s="494"/>
      <c r="AC74" s="494"/>
      <c r="AD74" s="494"/>
      <c r="AE74" s="494"/>
      <c r="AF74" s="494"/>
      <c r="AG74" s="494"/>
      <c r="AH74" s="388">
        <v>50000</v>
      </c>
      <c r="AI74" s="375" t="s">
        <v>406</v>
      </c>
      <c r="AJ74" s="365"/>
      <c r="AK74" s="358"/>
      <c r="AL74" s="358"/>
      <c r="AM74" s="358"/>
      <c r="AN74" s="359"/>
    </row>
    <row r="75" spans="1:40" s="11" customFormat="1">
      <c r="A75" s="387" t="s">
        <v>231</v>
      </c>
      <c r="B75" s="373"/>
      <c r="C75" s="494">
        <v>75000</v>
      </c>
      <c r="D75" s="494"/>
      <c r="E75" s="494"/>
      <c r="F75" s="494"/>
      <c r="G75" s="494"/>
      <c r="H75" s="494"/>
      <c r="I75" s="494"/>
      <c r="J75" s="494"/>
      <c r="K75" s="494"/>
      <c r="L75" s="494"/>
      <c r="M75" s="494"/>
      <c r="N75" s="494"/>
      <c r="O75" s="494"/>
      <c r="P75" s="494"/>
      <c r="Q75" s="494"/>
      <c r="R75" s="494"/>
      <c r="S75" s="494"/>
      <c r="T75" s="494"/>
      <c r="U75" s="494"/>
      <c r="V75" s="494"/>
      <c r="W75" s="494"/>
      <c r="X75" s="494"/>
      <c r="Y75" s="494"/>
      <c r="Z75" s="494"/>
      <c r="AA75" s="494"/>
      <c r="AB75" s="494"/>
      <c r="AC75" s="494"/>
      <c r="AD75" s="494"/>
      <c r="AE75" s="494"/>
      <c r="AF75" s="494"/>
      <c r="AG75" s="494"/>
      <c r="AH75" s="388">
        <v>75000</v>
      </c>
      <c r="AI75" s="375" t="s">
        <v>406</v>
      </c>
      <c r="AJ75" s="365"/>
      <c r="AK75" s="358"/>
      <c r="AL75" s="358"/>
      <c r="AM75" s="358"/>
      <c r="AN75" s="359"/>
    </row>
    <row r="76" spans="1:40" s="11" customFormat="1">
      <c r="A76" s="435"/>
      <c r="B76" s="435"/>
      <c r="C76" s="493"/>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385" t="s">
        <v>46</v>
      </c>
      <c r="AI76" s="375" t="s">
        <v>406</v>
      </c>
    </row>
    <row r="77" spans="1:40" s="11" customFormat="1">
      <c r="A77" s="150"/>
      <c r="B77" s="150"/>
      <c r="C77" s="150"/>
      <c r="D77" s="150"/>
      <c r="E77" s="150"/>
      <c r="F77" s="150"/>
      <c r="G77" s="150"/>
      <c r="H77" s="150"/>
      <c r="I77" s="150"/>
      <c r="J77" s="150"/>
      <c r="K77" s="150"/>
      <c r="L77" s="150"/>
      <c r="M77" s="150"/>
      <c r="N77" s="150"/>
      <c r="O77" s="431"/>
      <c r="P77" s="150"/>
      <c r="Q77" s="150"/>
      <c r="R77" s="150"/>
      <c r="S77" s="150"/>
      <c r="T77" s="150"/>
      <c r="U77" s="150"/>
      <c r="V77" s="150"/>
      <c r="W77" s="150"/>
      <c r="X77" s="150"/>
      <c r="Y77" s="150"/>
      <c r="Z77" s="150"/>
      <c r="AA77" s="150"/>
      <c r="AB77" s="150"/>
      <c r="AC77" s="150"/>
      <c r="AD77" s="150"/>
      <c r="AE77" s="150"/>
      <c r="AF77" s="414" t="s">
        <v>394</v>
      </c>
      <c r="AG77" s="414"/>
      <c r="AH77" s="385" t="s">
        <v>47</v>
      </c>
      <c r="AI77" s="375" t="s">
        <v>406</v>
      </c>
    </row>
    <row r="78" spans="1:40" s="11" customFormat="1">
      <c r="A78" s="150"/>
      <c r="B78" s="150"/>
      <c r="C78" s="150"/>
      <c r="D78" s="150"/>
      <c r="E78" s="150"/>
      <c r="F78" s="150"/>
      <c r="G78" s="150"/>
      <c r="H78" s="150"/>
      <c r="I78" s="150"/>
      <c r="J78" s="150"/>
      <c r="K78" s="150"/>
      <c r="L78" s="150"/>
      <c r="M78" s="150"/>
      <c r="N78" s="150"/>
      <c r="O78" s="431"/>
      <c r="P78" s="150"/>
      <c r="Q78" s="150"/>
      <c r="R78" s="150"/>
      <c r="S78" s="150"/>
      <c r="T78" s="150"/>
      <c r="U78" s="150"/>
      <c r="V78" s="150"/>
      <c r="W78" s="150"/>
      <c r="X78" s="150"/>
      <c r="Y78" s="150"/>
      <c r="Z78" s="150"/>
      <c r="AA78" s="150"/>
      <c r="AB78" s="150"/>
      <c r="AC78" s="150"/>
      <c r="AD78" s="150"/>
      <c r="AE78" s="150"/>
      <c r="AF78" s="414" t="s">
        <v>321</v>
      </c>
      <c r="AG78" s="414"/>
      <c r="AH78" s="385" t="s">
        <v>48</v>
      </c>
      <c r="AI78" s="375" t="s">
        <v>406</v>
      </c>
    </row>
    <row r="79" spans="1:40" s="11" customFormat="1">
      <c r="A79" s="150"/>
      <c r="B79" s="150"/>
      <c r="C79" s="150"/>
      <c r="D79" s="150"/>
      <c r="E79" s="150"/>
      <c r="F79" s="150"/>
      <c r="G79" s="150"/>
      <c r="H79" s="150"/>
      <c r="I79" s="150"/>
      <c r="J79" s="150"/>
      <c r="K79" s="150"/>
      <c r="L79" s="150"/>
      <c r="M79" s="150"/>
      <c r="N79" s="150"/>
      <c r="O79" s="431"/>
      <c r="P79" s="150"/>
      <c r="Q79" s="150"/>
      <c r="R79" s="150"/>
      <c r="S79" s="150"/>
      <c r="T79" s="150"/>
      <c r="U79" s="150"/>
      <c r="V79" s="150"/>
      <c r="W79" s="150"/>
      <c r="X79" s="150"/>
      <c r="Y79" s="150"/>
      <c r="Z79" s="150"/>
      <c r="AA79" s="150"/>
      <c r="AB79" s="150"/>
      <c r="AC79" s="150"/>
      <c r="AD79" s="150"/>
      <c r="AE79" s="150"/>
      <c r="AF79" s="414" t="s">
        <v>48</v>
      </c>
      <c r="AG79" s="414"/>
      <c r="AH79" s="430" t="e">
        <f>+AH77+AH78</f>
        <v>#VALUE!</v>
      </c>
      <c r="AI79" s="414"/>
    </row>
    <row r="80" spans="1:40" s="11" customFormat="1">
      <c r="O80" s="363"/>
    </row>
    <row r="81" spans="15:15" s="11" customFormat="1">
      <c r="O81" s="363"/>
    </row>
    <row r="82" spans="15:15" s="11" customFormat="1">
      <c r="O82" s="363"/>
    </row>
    <row r="83" spans="15:15" s="11" customFormat="1">
      <c r="O83" s="363"/>
    </row>
    <row r="84" spans="15:15" s="11" customFormat="1">
      <c r="O84" s="363"/>
    </row>
    <row r="85" spans="15:15" s="11" customFormat="1">
      <c r="O85" s="363"/>
    </row>
    <row r="86" spans="15:15" s="11" customFormat="1">
      <c r="O86" s="363"/>
    </row>
    <row r="87" spans="15:15" s="11" customFormat="1">
      <c r="O87" s="363"/>
    </row>
    <row r="88" spans="15:15" s="11" customFormat="1">
      <c r="O88" s="363"/>
    </row>
    <row r="89" spans="15:15" s="11" customFormat="1">
      <c r="O89" s="363"/>
    </row>
    <row r="90" spans="15:15" s="11" customFormat="1">
      <c r="O90" s="363"/>
    </row>
    <row r="91" spans="15:15" s="11" customFormat="1">
      <c r="O91" s="363"/>
    </row>
    <row r="92" spans="15:15" s="11" customFormat="1">
      <c r="O92" s="363"/>
    </row>
    <row r="93" spans="15:15" s="11" customFormat="1">
      <c r="O93" s="363"/>
    </row>
    <row r="94" spans="15:15" s="11" customFormat="1">
      <c r="O94" s="363"/>
    </row>
    <row r="95" spans="15:15" s="11" customFormat="1">
      <c r="O95" s="363"/>
    </row>
    <row r="96" spans="15:15" s="11" customFormat="1">
      <c r="O96" s="363"/>
    </row>
    <row r="97" spans="15:15" s="11" customFormat="1">
      <c r="O97" s="363"/>
    </row>
    <row r="98" spans="15:15" s="11" customFormat="1">
      <c r="O98" s="363"/>
    </row>
    <row r="99" spans="15:15" s="11" customFormat="1">
      <c r="O99" s="363"/>
    </row>
    <row r="100" spans="15:15" s="11" customFormat="1">
      <c r="O100" s="363"/>
    </row>
    <row r="101" spans="15:15" s="11" customFormat="1">
      <c r="O101" s="363"/>
    </row>
    <row r="102" spans="15:15" s="11" customFormat="1">
      <c r="O102" s="363"/>
    </row>
    <row r="103" spans="15:15" s="11" customFormat="1">
      <c r="O103" s="363"/>
    </row>
    <row r="104" spans="15:15" s="11" customFormat="1">
      <c r="O104" s="363"/>
    </row>
    <row r="105" spans="15:15" s="11" customFormat="1">
      <c r="O105" s="363"/>
    </row>
    <row r="106" spans="15:15" s="11" customFormat="1">
      <c r="O106" s="363"/>
    </row>
    <row r="107" spans="15:15" s="11" customFormat="1">
      <c r="O107" s="363"/>
    </row>
    <row r="108" spans="15:15" s="11" customFormat="1">
      <c r="O108" s="363"/>
    </row>
    <row r="109" spans="15:15" s="11" customFormat="1">
      <c r="O109" s="363"/>
    </row>
    <row r="110" spans="15:15" s="11" customFormat="1">
      <c r="O110" s="363"/>
    </row>
    <row r="111" spans="15:15" s="11" customFormat="1">
      <c r="O111" s="363"/>
    </row>
    <row r="112" spans="15:15" s="11" customFormat="1">
      <c r="O112" s="363"/>
    </row>
    <row r="113" spans="15:15" s="11" customFormat="1">
      <c r="O113" s="363"/>
    </row>
    <row r="114" spans="15:15" s="11" customFormat="1">
      <c r="O114" s="363"/>
    </row>
    <row r="115" spans="15:15" s="11" customFormat="1">
      <c r="O115" s="363"/>
    </row>
    <row r="116" spans="15:15" s="11" customFormat="1">
      <c r="O116" s="363"/>
    </row>
    <row r="117" spans="15:15" s="11" customFormat="1">
      <c r="O117" s="363"/>
    </row>
    <row r="118" spans="15:15" s="11" customFormat="1">
      <c r="O118" s="363"/>
    </row>
    <row r="119" spans="15:15" s="11" customFormat="1">
      <c r="O119" s="363"/>
    </row>
    <row r="120" spans="15:15" s="11" customFormat="1">
      <c r="O120" s="363"/>
    </row>
    <row r="121" spans="15:15" s="11" customFormat="1">
      <c r="O121" s="363"/>
    </row>
    <row r="122" spans="15:15" s="11" customFormat="1">
      <c r="O122" s="363"/>
    </row>
    <row r="123" spans="15:15" s="11" customFormat="1">
      <c r="O123" s="363"/>
    </row>
    <row r="124" spans="15:15" s="11" customFormat="1">
      <c r="O124" s="363"/>
    </row>
    <row r="125" spans="15:15" s="11" customFormat="1">
      <c r="O125" s="363"/>
    </row>
    <row r="126" spans="15:15" s="11" customFormat="1">
      <c r="O126" s="363"/>
    </row>
    <row r="127" spans="15:15" s="11" customFormat="1">
      <c r="O127" s="363"/>
    </row>
    <row r="128" spans="15:15" s="11" customFormat="1">
      <c r="O128" s="363"/>
    </row>
    <row r="129" spans="15:15" s="11" customFormat="1">
      <c r="O129" s="363"/>
    </row>
    <row r="130" spans="15:15" s="11" customFormat="1">
      <c r="O130" s="363"/>
    </row>
    <row r="131" spans="15:15" s="11" customFormat="1">
      <c r="O131" s="363"/>
    </row>
    <row r="132" spans="15:15" s="11" customFormat="1">
      <c r="O132" s="363"/>
    </row>
    <row r="133" spans="15:15" s="11" customFormat="1">
      <c r="O133" s="363"/>
    </row>
    <row r="134" spans="15:15" s="11" customFormat="1">
      <c r="O134" s="363"/>
    </row>
    <row r="135" spans="15:15" s="11" customFormat="1">
      <c r="O135" s="363"/>
    </row>
    <row r="136" spans="15:15" s="11" customFormat="1">
      <c r="O136" s="363"/>
    </row>
    <row r="137" spans="15:15" s="11" customFormat="1">
      <c r="O137" s="363"/>
    </row>
    <row r="138" spans="15:15" s="11" customFormat="1">
      <c r="O138" s="363"/>
    </row>
    <row r="139" spans="15:15" s="11" customFormat="1">
      <c r="O139" s="363"/>
    </row>
    <row r="140" spans="15:15" s="11" customFormat="1">
      <c r="O140" s="363"/>
    </row>
    <row r="141" spans="15:15" s="11" customFormat="1">
      <c r="O141" s="363"/>
    </row>
    <row r="142" spans="15:15" s="11" customFormat="1">
      <c r="O142" s="363"/>
    </row>
    <row r="143" spans="15:15" s="11" customFormat="1">
      <c r="O143" s="363"/>
    </row>
    <row r="144" spans="15:15" s="11" customFormat="1">
      <c r="O144" s="363"/>
    </row>
    <row r="145" spans="15:15" s="11" customFormat="1">
      <c r="O145" s="363"/>
    </row>
    <row r="146" spans="15:15" s="11" customFormat="1">
      <c r="O146" s="363"/>
    </row>
    <row r="147" spans="15:15" s="11" customFormat="1">
      <c r="O147" s="363"/>
    </row>
    <row r="148" spans="15:15" s="11" customFormat="1">
      <c r="O148" s="363"/>
    </row>
    <row r="149" spans="15:15" s="11" customFormat="1">
      <c r="O149" s="363"/>
    </row>
    <row r="150" spans="15:15" s="11" customFormat="1">
      <c r="O150" s="363"/>
    </row>
    <row r="151" spans="15:15" s="11" customFormat="1">
      <c r="O151" s="363"/>
    </row>
    <row r="152" spans="15:15" s="11" customFormat="1">
      <c r="O152" s="363"/>
    </row>
    <row r="153" spans="15:15" s="11" customFormat="1">
      <c r="O153" s="363"/>
    </row>
    <row r="154" spans="15:15" s="11" customFormat="1">
      <c r="O154" s="363"/>
    </row>
    <row r="155" spans="15:15" s="11" customFormat="1">
      <c r="O155" s="363"/>
    </row>
    <row r="156" spans="15:15" s="11" customFormat="1">
      <c r="O156" s="363"/>
    </row>
    <row r="157" spans="15:15" s="11" customFormat="1">
      <c r="O157" s="363"/>
    </row>
    <row r="158" spans="15:15" s="11" customFormat="1">
      <c r="O158" s="363"/>
    </row>
    <row r="159" spans="15:15" s="11" customFormat="1">
      <c r="O159" s="363"/>
    </row>
    <row r="160" spans="15:15" s="11" customFormat="1">
      <c r="O160" s="363"/>
    </row>
    <row r="161" spans="15:15" s="11" customFormat="1">
      <c r="O161" s="363"/>
    </row>
    <row r="162" spans="15:15" s="11" customFormat="1">
      <c r="O162" s="363"/>
    </row>
    <row r="163" spans="15:15" s="11" customFormat="1">
      <c r="O163" s="363"/>
    </row>
    <row r="164" spans="15:15" s="11" customFormat="1">
      <c r="O164" s="363"/>
    </row>
    <row r="165" spans="15:15" s="11" customFormat="1">
      <c r="O165" s="363"/>
    </row>
    <row r="166" spans="15:15" s="11" customFormat="1">
      <c r="O166" s="363"/>
    </row>
    <row r="167" spans="15:15" s="11" customFormat="1">
      <c r="O167" s="363"/>
    </row>
    <row r="168" spans="15:15" s="11" customFormat="1">
      <c r="O168" s="363"/>
    </row>
    <row r="169" spans="15:15" s="11" customFormat="1">
      <c r="O169" s="363"/>
    </row>
    <row r="170" spans="15:15" s="11" customFormat="1">
      <c r="O170" s="363"/>
    </row>
    <row r="171" spans="15:15" s="11" customFormat="1">
      <c r="O171" s="363"/>
    </row>
    <row r="172" spans="15:15" s="11" customFormat="1">
      <c r="O172" s="363"/>
    </row>
    <row r="173" spans="15:15" s="11" customFormat="1">
      <c r="O173" s="363"/>
    </row>
    <row r="174" spans="15:15" s="11" customFormat="1">
      <c r="O174" s="363"/>
    </row>
    <row r="175" spans="15:15" s="11" customFormat="1">
      <c r="O175" s="363"/>
    </row>
    <row r="176" spans="15:15" s="11" customFormat="1">
      <c r="O176" s="363"/>
    </row>
    <row r="177" spans="15:15" s="11" customFormat="1">
      <c r="O177" s="363"/>
    </row>
    <row r="178" spans="15:15" s="11" customFormat="1">
      <c r="O178" s="363"/>
    </row>
    <row r="179" spans="15:15" s="11" customFormat="1">
      <c r="O179" s="363"/>
    </row>
    <row r="180" spans="15:15" s="11" customFormat="1">
      <c r="O180" s="363"/>
    </row>
    <row r="181" spans="15:15" s="11" customFormat="1">
      <c r="O181" s="363"/>
    </row>
    <row r="182" spans="15:15" s="11" customFormat="1">
      <c r="O182" s="363"/>
    </row>
    <row r="183" spans="15:15" s="11" customFormat="1">
      <c r="O183" s="363"/>
    </row>
    <row r="184" spans="15:15" s="11" customFormat="1">
      <c r="O184" s="363"/>
    </row>
    <row r="185" spans="15:15" s="11" customFormat="1">
      <c r="O185" s="363"/>
    </row>
    <row r="186" spans="15:15" s="11" customFormat="1">
      <c r="O186" s="363"/>
    </row>
    <row r="187" spans="15:15" s="11" customFormat="1">
      <c r="O187" s="363"/>
    </row>
    <row r="188" spans="15:15" s="11" customFormat="1">
      <c r="O188" s="363"/>
    </row>
    <row r="189" spans="15:15" s="11" customFormat="1">
      <c r="O189" s="363"/>
    </row>
    <row r="190" spans="15:15" s="11" customFormat="1">
      <c r="O190" s="363"/>
    </row>
    <row r="191" spans="15:15" s="11" customFormat="1">
      <c r="O191" s="363"/>
    </row>
    <row r="192" spans="15:15" s="11" customFormat="1">
      <c r="O192" s="363"/>
    </row>
    <row r="193" spans="15:15" s="11" customFormat="1">
      <c r="O193" s="363"/>
    </row>
    <row r="194" spans="15:15" s="11" customFormat="1">
      <c r="O194" s="363"/>
    </row>
    <row r="195" spans="15:15" s="11" customFormat="1">
      <c r="O195" s="363"/>
    </row>
    <row r="196" spans="15:15" s="11" customFormat="1">
      <c r="O196" s="363"/>
    </row>
    <row r="197" spans="15:15" s="11" customFormat="1">
      <c r="O197" s="363"/>
    </row>
    <row r="198" spans="15:15" s="11" customFormat="1">
      <c r="O198" s="363"/>
    </row>
    <row r="199" spans="15:15" s="11" customFormat="1">
      <c r="O199" s="363"/>
    </row>
    <row r="200" spans="15:15" s="11" customFormat="1">
      <c r="O200" s="363"/>
    </row>
    <row r="201" spans="15:15" s="11" customFormat="1">
      <c r="O201" s="363"/>
    </row>
    <row r="202" spans="15:15" s="11" customFormat="1">
      <c r="O202" s="363"/>
    </row>
    <row r="203" spans="15:15" s="11" customFormat="1">
      <c r="O203" s="363"/>
    </row>
    <row r="204" spans="15:15" s="11" customFormat="1">
      <c r="O204" s="363"/>
    </row>
    <row r="205" spans="15:15" s="11" customFormat="1">
      <c r="O205" s="363"/>
    </row>
    <row r="206" spans="15:15" s="11" customFormat="1">
      <c r="O206" s="363"/>
    </row>
    <row r="207" spans="15:15" s="11" customFormat="1">
      <c r="O207" s="363"/>
    </row>
    <row r="208" spans="15:15" s="11" customFormat="1">
      <c r="O208" s="363"/>
    </row>
    <row r="209" spans="15:15" s="11" customFormat="1">
      <c r="O209" s="363"/>
    </row>
    <row r="210" spans="15:15" s="11" customFormat="1">
      <c r="O210" s="363"/>
    </row>
    <row r="211" spans="15:15" s="11" customFormat="1">
      <c r="O211" s="363"/>
    </row>
    <row r="212" spans="15:15" s="11" customFormat="1">
      <c r="O212" s="363"/>
    </row>
    <row r="213" spans="15:15" s="11" customFormat="1">
      <c r="O213" s="363"/>
    </row>
    <row r="214" spans="15:15" s="11" customFormat="1">
      <c r="O214" s="363"/>
    </row>
    <row r="215" spans="15:15" s="11" customFormat="1">
      <c r="O215" s="363"/>
    </row>
    <row r="216" spans="15:15" s="11" customFormat="1">
      <c r="O216" s="363"/>
    </row>
    <row r="217" spans="15:15" s="11" customFormat="1">
      <c r="O217" s="363"/>
    </row>
    <row r="218" spans="15:15" s="11" customFormat="1">
      <c r="O218" s="363"/>
    </row>
    <row r="219" spans="15:15" s="11" customFormat="1">
      <c r="O219" s="363"/>
    </row>
    <row r="220" spans="15:15" s="11" customFormat="1">
      <c r="O220" s="363"/>
    </row>
    <row r="221" spans="15:15" s="11" customFormat="1">
      <c r="O221" s="363"/>
    </row>
    <row r="222" spans="15:15" s="11" customFormat="1">
      <c r="O222" s="363"/>
    </row>
    <row r="223" spans="15:15" s="11" customFormat="1">
      <c r="O223" s="363"/>
    </row>
    <row r="224" spans="15:15" s="11" customFormat="1">
      <c r="O224" s="363"/>
    </row>
    <row r="225" spans="15:15" s="11" customFormat="1">
      <c r="O225" s="363"/>
    </row>
    <row r="226" spans="15:15" s="11" customFormat="1">
      <c r="O226" s="363"/>
    </row>
    <row r="227" spans="15:15" s="11" customFormat="1">
      <c r="O227" s="363"/>
    </row>
    <row r="228" spans="15:15" s="11" customFormat="1">
      <c r="O228" s="363"/>
    </row>
    <row r="229" spans="15:15" s="11" customFormat="1">
      <c r="O229" s="363"/>
    </row>
    <row r="230" spans="15:15" s="11" customFormat="1">
      <c r="O230" s="363"/>
    </row>
    <row r="231" spans="15:15" s="11" customFormat="1">
      <c r="O231" s="363"/>
    </row>
    <row r="232" spans="15:15" s="11" customFormat="1">
      <c r="O232" s="363"/>
    </row>
    <row r="233" spans="15:15" s="11" customFormat="1">
      <c r="O233" s="363"/>
    </row>
    <row r="234" spans="15:15" s="11" customFormat="1">
      <c r="O234" s="363"/>
    </row>
    <row r="235" spans="15:15" s="11" customFormat="1">
      <c r="O235" s="363"/>
    </row>
    <row r="236" spans="15:15" s="11" customFormat="1">
      <c r="O236" s="363"/>
    </row>
    <row r="237" spans="15:15" s="11" customFormat="1">
      <c r="O237" s="363"/>
    </row>
    <row r="238" spans="15:15" s="11" customFormat="1">
      <c r="O238" s="363"/>
    </row>
    <row r="239" spans="15:15" s="11" customFormat="1">
      <c r="O239" s="363"/>
    </row>
    <row r="240" spans="15:15" s="11" customFormat="1">
      <c r="O240" s="363"/>
    </row>
    <row r="241" spans="15:15" s="11" customFormat="1">
      <c r="O241" s="363"/>
    </row>
    <row r="242" spans="15:15" s="11" customFormat="1">
      <c r="O242" s="363"/>
    </row>
    <row r="243" spans="15:15" s="11" customFormat="1">
      <c r="O243" s="363"/>
    </row>
    <row r="244" spans="15:15" s="11" customFormat="1">
      <c r="O244" s="363"/>
    </row>
    <row r="245" spans="15:15" s="11" customFormat="1">
      <c r="O245" s="363"/>
    </row>
    <row r="246" spans="15:15" s="11" customFormat="1">
      <c r="O246" s="363"/>
    </row>
    <row r="247" spans="15:15" s="11" customFormat="1">
      <c r="O247" s="363"/>
    </row>
    <row r="248" spans="15:15" s="11" customFormat="1">
      <c r="O248" s="363"/>
    </row>
    <row r="249" spans="15:15" s="11" customFormat="1">
      <c r="O249" s="363"/>
    </row>
    <row r="250" spans="15:15" s="11" customFormat="1">
      <c r="O250" s="363"/>
    </row>
    <row r="251" spans="15:15" s="11" customFormat="1">
      <c r="O251" s="363"/>
    </row>
    <row r="252" spans="15:15" s="11" customFormat="1">
      <c r="O252" s="363"/>
    </row>
    <row r="253" spans="15:15" s="11" customFormat="1">
      <c r="O253" s="363"/>
    </row>
    <row r="254" spans="15:15" s="11" customFormat="1">
      <c r="O254" s="363"/>
    </row>
    <row r="255" spans="15:15" s="11" customFormat="1">
      <c r="O255" s="363"/>
    </row>
    <row r="256" spans="15:15" s="11" customFormat="1">
      <c r="O256" s="363"/>
    </row>
    <row r="257" spans="15:15" s="11" customFormat="1">
      <c r="O257" s="363"/>
    </row>
    <row r="258" spans="15:15" s="11" customFormat="1">
      <c r="O258" s="363"/>
    </row>
    <row r="259" spans="15:15" s="11" customFormat="1">
      <c r="O259" s="363"/>
    </row>
    <row r="260" spans="15:15" s="11" customFormat="1">
      <c r="O260" s="363"/>
    </row>
    <row r="261" spans="15:15" s="11" customFormat="1">
      <c r="O261" s="363"/>
    </row>
    <row r="262" spans="15:15" s="11" customFormat="1">
      <c r="O262" s="363"/>
    </row>
    <row r="263" spans="15:15" s="11" customFormat="1">
      <c r="O263" s="363"/>
    </row>
    <row r="264" spans="15:15" s="11" customFormat="1">
      <c r="O264" s="363"/>
    </row>
    <row r="265" spans="15:15" s="11" customFormat="1">
      <c r="O265" s="363"/>
    </row>
    <row r="266" spans="15:15" s="11" customFormat="1">
      <c r="O266" s="363"/>
    </row>
    <row r="267" spans="15:15" s="11" customFormat="1">
      <c r="O267" s="363"/>
    </row>
    <row r="268" spans="15:15" s="11" customFormat="1">
      <c r="O268" s="363"/>
    </row>
    <row r="269" spans="15:15" s="11" customFormat="1">
      <c r="O269" s="363"/>
    </row>
    <row r="270" spans="15:15" s="11" customFormat="1">
      <c r="O270" s="363"/>
    </row>
    <row r="271" spans="15:15" s="11" customFormat="1">
      <c r="O271" s="363"/>
    </row>
    <row r="272" spans="15:15" s="11" customFormat="1">
      <c r="O272" s="363"/>
    </row>
    <row r="273" spans="15:15" s="11" customFormat="1">
      <c r="O273" s="363"/>
    </row>
    <row r="274" spans="15:15" s="11" customFormat="1">
      <c r="O274" s="363"/>
    </row>
    <row r="275" spans="15:15" s="11" customFormat="1">
      <c r="O275" s="363"/>
    </row>
    <row r="276" spans="15:15" s="11" customFormat="1">
      <c r="O276" s="363"/>
    </row>
    <row r="277" spans="15:15" s="11" customFormat="1">
      <c r="O277" s="363"/>
    </row>
    <row r="278" spans="15:15" s="11" customFormat="1">
      <c r="O278" s="363"/>
    </row>
    <row r="279" spans="15:15" s="11" customFormat="1">
      <c r="O279" s="363"/>
    </row>
    <row r="280" spans="15:15" s="11" customFormat="1">
      <c r="O280" s="363"/>
    </row>
    <row r="281" spans="15:15" s="11" customFormat="1">
      <c r="O281" s="363"/>
    </row>
    <row r="282" spans="15:15" s="11" customFormat="1">
      <c r="O282" s="363"/>
    </row>
    <row r="283" spans="15:15" s="11" customFormat="1">
      <c r="O283" s="363"/>
    </row>
    <row r="284" spans="15:15" s="11" customFormat="1">
      <c r="O284" s="363"/>
    </row>
    <row r="285" spans="15:15" s="11" customFormat="1">
      <c r="O285" s="363"/>
    </row>
    <row r="286" spans="15:15" s="11" customFormat="1">
      <c r="O286" s="363"/>
    </row>
    <row r="287" spans="15:15" s="11" customFormat="1">
      <c r="O287" s="363"/>
    </row>
    <row r="288" spans="15:15" s="11" customFormat="1">
      <c r="O288" s="363"/>
    </row>
    <row r="289" spans="15:15" s="11" customFormat="1">
      <c r="O289" s="363"/>
    </row>
    <row r="290" spans="15:15" s="11" customFormat="1">
      <c r="O290" s="363"/>
    </row>
    <row r="291" spans="15:15" s="11" customFormat="1">
      <c r="O291" s="363"/>
    </row>
    <row r="292" spans="15:15" s="11" customFormat="1">
      <c r="O292" s="363"/>
    </row>
    <row r="293" spans="15:15" s="11" customFormat="1">
      <c r="O293" s="363"/>
    </row>
    <row r="294" spans="15:15" s="11" customFormat="1">
      <c r="O294" s="363"/>
    </row>
    <row r="295" spans="15:15" s="11" customFormat="1">
      <c r="O295" s="363"/>
    </row>
    <row r="296" spans="15:15" s="11" customFormat="1">
      <c r="O296" s="363"/>
    </row>
    <row r="297" spans="15:15" s="11" customFormat="1">
      <c r="O297" s="363"/>
    </row>
    <row r="298" spans="15:15" s="11" customFormat="1">
      <c r="O298" s="363"/>
    </row>
    <row r="299" spans="15:15" s="11" customFormat="1">
      <c r="O299" s="363"/>
    </row>
    <row r="300" spans="15:15" s="11" customFormat="1">
      <c r="O300" s="363"/>
    </row>
    <row r="301" spans="15:15" s="11" customFormat="1">
      <c r="O301" s="363"/>
    </row>
    <row r="302" spans="15:15" s="11" customFormat="1">
      <c r="O302" s="363"/>
    </row>
    <row r="303" spans="15:15" s="11" customFormat="1">
      <c r="O303" s="363"/>
    </row>
    <row r="304" spans="15:15" s="11" customFormat="1">
      <c r="O304" s="363"/>
    </row>
    <row r="305" spans="15:15" s="11" customFormat="1">
      <c r="O305" s="363"/>
    </row>
    <row r="306" spans="15:15" s="11" customFormat="1">
      <c r="O306" s="363"/>
    </row>
    <row r="307" spans="15:15" s="11" customFormat="1">
      <c r="O307" s="363"/>
    </row>
    <row r="308" spans="15:15" s="11" customFormat="1">
      <c r="O308" s="363"/>
    </row>
    <row r="309" spans="15:15" s="11" customFormat="1">
      <c r="O309" s="363"/>
    </row>
    <row r="310" spans="15:15" s="11" customFormat="1">
      <c r="O310" s="363"/>
    </row>
    <row r="311" spans="15:15" s="11" customFormat="1">
      <c r="O311" s="363"/>
    </row>
    <row r="312" spans="15:15" s="11" customFormat="1">
      <c r="O312" s="363"/>
    </row>
    <row r="313" spans="15:15" s="11" customFormat="1">
      <c r="O313" s="363"/>
    </row>
    <row r="314" spans="15:15" s="11" customFormat="1">
      <c r="O314" s="363"/>
    </row>
    <row r="315" spans="15:15" s="11" customFormat="1">
      <c r="O315" s="363"/>
    </row>
    <row r="316" spans="15:15" s="11" customFormat="1">
      <c r="O316" s="363"/>
    </row>
    <row r="317" spans="15:15" s="11" customFormat="1">
      <c r="O317" s="363"/>
    </row>
    <row r="318" spans="15:15" s="11" customFormat="1">
      <c r="O318" s="363"/>
    </row>
    <row r="319" spans="15:15" s="11" customFormat="1">
      <c r="O319" s="363"/>
    </row>
    <row r="320" spans="15:15" s="11" customFormat="1">
      <c r="O320" s="363"/>
    </row>
    <row r="321" spans="15:15" s="11" customFormat="1">
      <c r="O321" s="363"/>
    </row>
    <row r="322" spans="15:15" s="11" customFormat="1">
      <c r="O322" s="363"/>
    </row>
    <row r="323" spans="15:15" s="11" customFormat="1">
      <c r="O323" s="363"/>
    </row>
    <row r="324" spans="15:15" s="11" customFormat="1">
      <c r="O324" s="363"/>
    </row>
    <row r="325" spans="15:15" s="11" customFormat="1">
      <c r="O325" s="363"/>
    </row>
    <row r="326" spans="15:15" s="11" customFormat="1">
      <c r="O326" s="363"/>
    </row>
    <row r="327" spans="15:15" s="11" customFormat="1">
      <c r="O327" s="363"/>
    </row>
    <row r="328" spans="15:15" s="11" customFormat="1">
      <c r="O328" s="363"/>
    </row>
    <row r="329" spans="15:15" s="11" customFormat="1">
      <c r="O329" s="363"/>
    </row>
    <row r="330" spans="15:15" s="11" customFormat="1">
      <c r="O330" s="363"/>
    </row>
    <row r="331" spans="15:15" s="11" customFormat="1">
      <c r="O331" s="363"/>
    </row>
    <row r="332" spans="15:15" s="11" customFormat="1">
      <c r="O332" s="363"/>
    </row>
    <row r="333" spans="15:15" s="11" customFormat="1">
      <c r="O333" s="363"/>
    </row>
    <row r="334" spans="15:15" s="11" customFormat="1">
      <c r="O334" s="363"/>
    </row>
    <row r="335" spans="15:15" s="11" customFormat="1">
      <c r="O335" s="363"/>
    </row>
    <row r="336" spans="15:15" s="11" customFormat="1">
      <c r="O336" s="363"/>
    </row>
    <row r="337" spans="15:15" s="11" customFormat="1">
      <c r="O337" s="363"/>
    </row>
    <row r="338" spans="15:15" s="11" customFormat="1">
      <c r="O338" s="363"/>
    </row>
    <row r="339" spans="15:15" s="11" customFormat="1">
      <c r="O339" s="363"/>
    </row>
    <row r="340" spans="15:15" s="11" customFormat="1">
      <c r="O340" s="363"/>
    </row>
    <row r="341" spans="15:15" s="11" customFormat="1">
      <c r="O341" s="363"/>
    </row>
    <row r="342" spans="15:15" s="11" customFormat="1">
      <c r="O342" s="363"/>
    </row>
    <row r="343" spans="15:15" s="11" customFormat="1">
      <c r="O343" s="363"/>
    </row>
    <row r="344" spans="15:15" s="11" customFormat="1">
      <c r="O344" s="363"/>
    </row>
    <row r="345" spans="15:15" s="11" customFormat="1">
      <c r="O345" s="363"/>
    </row>
    <row r="346" spans="15:15" s="11" customFormat="1">
      <c r="O346" s="363"/>
    </row>
    <row r="347" spans="15:15" s="11" customFormat="1">
      <c r="O347" s="363"/>
    </row>
    <row r="348" spans="15:15" s="11" customFormat="1">
      <c r="O348" s="363"/>
    </row>
    <row r="349" spans="15:15" s="11" customFormat="1">
      <c r="O349" s="363"/>
    </row>
    <row r="350" spans="15:15" s="11" customFormat="1">
      <c r="O350" s="363"/>
    </row>
    <row r="351" spans="15:15" s="11" customFormat="1">
      <c r="O351" s="363"/>
    </row>
    <row r="352" spans="15:15" s="11" customFormat="1">
      <c r="O352" s="363"/>
    </row>
    <row r="353" spans="15:15" s="11" customFormat="1">
      <c r="O353" s="363"/>
    </row>
    <row r="354" spans="15:15" s="11" customFormat="1">
      <c r="O354" s="363"/>
    </row>
    <row r="355" spans="15:15" s="11" customFormat="1">
      <c r="O355" s="363"/>
    </row>
    <row r="356" spans="15:15" s="11" customFormat="1">
      <c r="O356" s="363"/>
    </row>
    <row r="357" spans="15:15" s="11" customFormat="1">
      <c r="O357" s="363"/>
    </row>
    <row r="358" spans="15:15" s="11" customFormat="1">
      <c r="O358" s="363"/>
    </row>
    <row r="359" spans="15:15" s="11" customFormat="1">
      <c r="O359" s="363"/>
    </row>
    <row r="360" spans="15:15" s="11" customFormat="1">
      <c r="O360" s="363"/>
    </row>
    <row r="361" spans="15:15" s="11" customFormat="1">
      <c r="O361" s="363"/>
    </row>
    <row r="362" spans="15:15" s="11" customFormat="1">
      <c r="O362" s="363"/>
    </row>
    <row r="363" spans="15:15" s="11" customFormat="1">
      <c r="O363" s="363"/>
    </row>
    <row r="364" spans="15:15" s="11" customFormat="1">
      <c r="O364" s="363"/>
    </row>
    <row r="365" spans="15:15" s="11" customFormat="1">
      <c r="O365" s="363"/>
    </row>
    <row r="366" spans="15:15" s="11" customFormat="1">
      <c r="O366" s="363"/>
    </row>
    <row r="367" spans="15:15" s="11" customFormat="1">
      <c r="O367" s="363"/>
    </row>
    <row r="368" spans="15:15" s="11" customFormat="1">
      <c r="O368" s="363"/>
    </row>
    <row r="369" spans="15:15" s="11" customFormat="1">
      <c r="O369" s="363"/>
    </row>
    <row r="370" spans="15:15" s="11" customFormat="1">
      <c r="O370" s="363"/>
    </row>
    <row r="371" spans="15:15" s="11" customFormat="1">
      <c r="O371" s="363"/>
    </row>
    <row r="372" spans="15:15" s="11" customFormat="1">
      <c r="O372" s="363"/>
    </row>
    <row r="373" spans="15:15" s="11" customFormat="1">
      <c r="O373" s="363"/>
    </row>
    <row r="374" spans="15:15" s="11" customFormat="1">
      <c r="O374" s="363"/>
    </row>
    <row r="375" spans="15:15" s="11" customFormat="1">
      <c r="O375" s="363"/>
    </row>
    <row r="376" spans="15:15" s="11" customFormat="1">
      <c r="O376" s="363"/>
    </row>
    <row r="377" spans="15:15" s="11" customFormat="1">
      <c r="O377" s="363"/>
    </row>
    <row r="378" spans="15:15" s="11" customFormat="1">
      <c r="O378" s="363"/>
    </row>
    <row r="379" spans="15:15" s="11" customFormat="1">
      <c r="O379" s="363"/>
    </row>
    <row r="380" spans="15:15" s="11" customFormat="1">
      <c r="O380" s="363"/>
    </row>
    <row r="381" spans="15:15" s="11" customFormat="1">
      <c r="O381" s="363"/>
    </row>
    <row r="382" spans="15:15" s="11" customFormat="1">
      <c r="O382" s="363"/>
    </row>
    <row r="383" spans="15:15" s="11" customFormat="1">
      <c r="O383" s="363"/>
    </row>
    <row r="384" spans="15:15" s="11" customFormat="1">
      <c r="O384" s="363"/>
    </row>
    <row r="385" spans="15:15" s="11" customFormat="1">
      <c r="O385" s="363"/>
    </row>
    <row r="386" spans="15:15" s="11" customFormat="1">
      <c r="O386" s="363"/>
    </row>
    <row r="387" spans="15:15" s="11" customFormat="1">
      <c r="O387" s="363"/>
    </row>
    <row r="388" spans="15:15" s="11" customFormat="1">
      <c r="O388" s="363"/>
    </row>
    <row r="389" spans="15:15" s="11" customFormat="1">
      <c r="O389" s="363"/>
    </row>
    <row r="390" spans="15:15" s="11" customFormat="1">
      <c r="O390" s="363"/>
    </row>
    <row r="391" spans="15:15" s="11" customFormat="1">
      <c r="O391" s="363"/>
    </row>
    <row r="392" spans="15:15" s="11" customFormat="1">
      <c r="O392" s="363"/>
    </row>
    <row r="393" spans="15:15" s="11" customFormat="1">
      <c r="O393" s="363"/>
    </row>
    <row r="394" spans="15:15" s="11" customFormat="1">
      <c r="O394" s="363"/>
    </row>
    <row r="395" spans="15:15" s="11" customFormat="1">
      <c r="O395" s="363"/>
    </row>
    <row r="396" spans="15:15" s="11" customFormat="1">
      <c r="O396" s="363"/>
    </row>
    <row r="397" spans="15:15" s="11" customFormat="1">
      <c r="O397" s="363"/>
    </row>
    <row r="398" spans="15:15" s="11" customFormat="1">
      <c r="O398" s="363"/>
    </row>
    <row r="399" spans="15:15" s="11" customFormat="1">
      <c r="O399" s="363"/>
    </row>
    <row r="400" spans="15:15" s="11" customFormat="1">
      <c r="O400" s="363"/>
    </row>
    <row r="401" spans="15:15" s="11" customFormat="1">
      <c r="O401" s="363"/>
    </row>
    <row r="402" spans="15:15" s="11" customFormat="1">
      <c r="O402" s="363"/>
    </row>
    <row r="403" spans="15:15" s="11" customFormat="1">
      <c r="O403" s="363"/>
    </row>
    <row r="404" spans="15:15" s="11" customFormat="1">
      <c r="O404" s="363"/>
    </row>
    <row r="405" spans="15:15" s="11" customFormat="1">
      <c r="O405" s="363"/>
    </row>
    <row r="406" spans="15:15" s="11" customFormat="1">
      <c r="O406" s="363"/>
    </row>
    <row r="407" spans="15:15" s="11" customFormat="1">
      <c r="O407" s="363"/>
    </row>
    <row r="408" spans="15:15" s="11" customFormat="1">
      <c r="O408" s="363"/>
    </row>
    <row r="409" spans="15:15" s="11" customFormat="1">
      <c r="O409" s="363"/>
    </row>
    <row r="410" spans="15:15" s="11" customFormat="1">
      <c r="O410" s="363"/>
    </row>
    <row r="411" spans="15:15" s="11" customFormat="1">
      <c r="O411" s="363"/>
    </row>
    <row r="412" spans="15:15" s="11" customFormat="1">
      <c r="O412" s="363"/>
    </row>
    <row r="413" spans="15:15" s="11" customFormat="1">
      <c r="O413" s="363"/>
    </row>
    <row r="414" spans="15:15" s="11" customFormat="1">
      <c r="O414" s="363"/>
    </row>
    <row r="415" spans="15:15" s="11" customFormat="1">
      <c r="O415" s="363"/>
    </row>
    <row r="416" spans="15:15" s="11" customFormat="1">
      <c r="O416" s="363"/>
    </row>
    <row r="417" spans="15:15" s="11" customFormat="1">
      <c r="O417" s="363"/>
    </row>
    <row r="418" spans="15:15" s="11" customFormat="1">
      <c r="O418" s="363"/>
    </row>
    <row r="419" spans="15:15" s="11" customFormat="1">
      <c r="O419" s="363"/>
    </row>
    <row r="420" spans="15:15" s="11" customFormat="1">
      <c r="O420" s="363"/>
    </row>
    <row r="421" spans="15:15" s="11" customFormat="1">
      <c r="O421" s="363"/>
    </row>
    <row r="422" spans="15:15" s="11" customFormat="1">
      <c r="O422" s="363"/>
    </row>
    <row r="423" spans="15:15" s="11" customFormat="1">
      <c r="O423" s="363"/>
    </row>
    <row r="424" spans="15:15" s="11" customFormat="1">
      <c r="O424" s="363"/>
    </row>
    <row r="425" spans="15:15" s="11" customFormat="1">
      <c r="O425" s="363"/>
    </row>
    <row r="426" spans="15:15" s="11" customFormat="1">
      <c r="O426" s="363"/>
    </row>
    <row r="427" spans="15:15" s="11" customFormat="1">
      <c r="O427" s="363"/>
    </row>
    <row r="428" spans="15:15" s="11" customFormat="1">
      <c r="O428" s="363"/>
    </row>
    <row r="429" spans="15:15" s="11" customFormat="1">
      <c r="O429" s="363"/>
    </row>
    <row r="430" spans="15:15" s="11" customFormat="1">
      <c r="O430" s="363"/>
    </row>
    <row r="431" spans="15:15" s="11" customFormat="1">
      <c r="O431" s="363"/>
    </row>
    <row r="432" spans="15:15" s="11" customFormat="1">
      <c r="O432" s="363"/>
    </row>
    <row r="433" spans="15:15" s="11" customFormat="1">
      <c r="O433" s="363"/>
    </row>
    <row r="434" spans="15:15" s="11" customFormat="1">
      <c r="O434" s="363"/>
    </row>
    <row r="435" spans="15:15" s="11" customFormat="1">
      <c r="O435" s="363"/>
    </row>
    <row r="436" spans="15:15" s="11" customFormat="1">
      <c r="O436" s="363"/>
    </row>
    <row r="437" spans="15:15" s="11" customFormat="1">
      <c r="O437" s="363"/>
    </row>
    <row r="438" spans="15:15" s="11" customFormat="1">
      <c r="O438" s="363"/>
    </row>
    <row r="439" spans="15:15" s="11" customFormat="1">
      <c r="O439" s="363"/>
    </row>
    <row r="440" spans="15:15" s="11" customFormat="1">
      <c r="O440" s="363"/>
    </row>
    <row r="441" spans="15:15" s="11" customFormat="1">
      <c r="O441" s="363"/>
    </row>
    <row r="442" spans="15:15" s="11" customFormat="1">
      <c r="O442" s="363"/>
    </row>
    <row r="443" spans="15:15" s="11" customFormat="1">
      <c r="O443" s="363"/>
    </row>
    <row r="444" spans="15:15" s="11" customFormat="1">
      <c r="O444" s="363"/>
    </row>
    <row r="445" spans="15:15" s="11" customFormat="1">
      <c r="O445" s="363"/>
    </row>
    <row r="446" spans="15:15" s="11" customFormat="1">
      <c r="O446" s="363"/>
    </row>
    <row r="447" spans="15:15" s="11" customFormat="1">
      <c r="O447" s="363"/>
    </row>
    <row r="448" spans="15:15" s="11" customFormat="1">
      <c r="O448" s="363"/>
    </row>
    <row r="449" spans="15:15" s="11" customFormat="1">
      <c r="O449" s="363"/>
    </row>
    <row r="450" spans="15:15" s="11" customFormat="1">
      <c r="O450" s="363"/>
    </row>
    <row r="451" spans="15:15" s="11" customFormat="1">
      <c r="O451" s="363"/>
    </row>
    <row r="452" spans="15:15" s="11" customFormat="1">
      <c r="O452" s="363"/>
    </row>
    <row r="453" spans="15:15" s="11" customFormat="1">
      <c r="O453" s="363"/>
    </row>
    <row r="454" spans="15:15" s="11" customFormat="1">
      <c r="O454" s="363"/>
    </row>
    <row r="455" spans="15:15" s="11" customFormat="1">
      <c r="O455" s="363"/>
    </row>
    <row r="456" spans="15:15" s="11" customFormat="1">
      <c r="O456" s="363"/>
    </row>
    <row r="457" spans="15:15" s="11" customFormat="1">
      <c r="O457" s="363"/>
    </row>
    <row r="458" spans="15:15" s="11" customFormat="1">
      <c r="O458" s="363"/>
    </row>
    <row r="459" spans="15:15" s="11" customFormat="1">
      <c r="O459" s="363"/>
    </row>
    <row r="460" spans="15:15" s="11" customFormat="1">
      <c r="O460" s="363"/>
    </row>
    <row r="461" spans="15:15" s="11" customFormat="1">
      <c r="O461" s="363"/>
    </row>
    <row r="462" spans="15:15" s="11" customFormat="1">
      <c r="O462" s="363"/>
    </row>
    <row r="463" spans="15:15" s="11" customFormat="1">
      <c r="O463" s="363"/>
    </row>
    <row r="464" spans="15:15" s="11" customFormat="1">
      <c r="O464" s="363"/>
    </row>
    <row r="465" spans="15:15" s="11" customFormat="1">
      <c r="O465" s="363"/>
    </row>
    <row r="466" spans="15:15" s="11" customFormat="1">
      <c r="O466" s="363"/>
    </row>
    <row r="467" spans="15:15" s="11" customFormat="1">
      <c r="O467" s="363"/>
    </row>
    <row r="468" spans="15:15" s="11" customFormat="1">
      <c r="O468" s="363"/>
    </row>
    <row r="469" spans="15:15" s="11" customFormat="1">
      <c r="O469" s="363"/>
    </row>
    <row r="470" spans="15:15" s="11" customFormat="1">
      <c r="O470" s="363"/>
    </row>
    <row r="471" spans="15:15" s="11" customFormat="1">
      <c r="O471" s="363"/>
    </row>
    <row r="472" spans="15:15" s="11" customFormat="1">
      <c r="O472" s="363"/>
    </row>
    <row r="473" spans="15:15" s="11" customFormat="1">
      <c r="O473" s="363"/>
    </row>
    <row r="474" spans="15:15" s="11" customFormat="1">
      <c r="O474" s="363"/>
    </row>
    <row r="475" spans="15:15" s="11" customFormat="1">
      <c r="O475" s="363"/>
    </row>
    <row r="476" spans="15:15" s="11" customFormat="1">
      <c r="O476" s="363"/>
    </row>
    <row r="477" spans="15:15" s="11" customFormat="1">
      <c r="O477" s="363"/>
    </row>
    <row r="478" spans="15:15" s="11" customFormat="1">
      <c r="O478" s="363"/>
    </row>
    <row r="479" spans="15:15" s="11" customFormat="1">
      <c r="O479" s="363"/>
    </row>
    <row r="480" spans="15:15" s="11" customFormat="1">
      <c r="O480" s="363"/>
    </row>
    <row r="481" spans="15:15" s="11" customFormat="1">
      <c r="O481" s="363"/>
    </row>
    <row r="482" spans="15:15" s="11" customFormat="1">
      <c r="O482" s="363"/>
    </row>
    <row r="483" spans="15:15" s="11" customFormat="1">
      <c r="O483" s="363"/>
    </row>
    <row r="484" spans="15:15" s="11" customFormat="1">
      <c r="O484" s="363"/>
    </row>
    <row r="485" spans="15:15" s="11" customFormat="1">
      <c r="O485" s="363"/>
    </row>
    <row r="486" spans="15:15" s="11" customFormat="1">
      <c r="O486" s="363"/>
    </row>
    <row r="487" spans="15:15" s="11" customFormat="1">
      <c r="O487" s="363"/>
    </row>
    <row r="488" spans="15:15" s="11" customFormat="1">
      <c r="O488" s="363"/>
    </row>
    <row r="489" spans="15:15" s="11" customFormat="1">
      <c r="O489" s="363"/>
    </row>
    <row r="490" spans="15:15" s="11" customFormat="1">
      <c r="O490" s="363"/>
    </row>
    <row r="491" spans="15:15" s="11" customFormat="1">
      <c r="O491" s="363"/>
    </row>
    <row r="492" spans="15:15" s="11" customFormat="1">
      <c r="O492" s="363"/>
    </row>
    <row r="493" spans="15:15" s="11" customFormat="1">
      <c r="O493" s="363"/>
    </row>
    <row r="494" spans="15:15" s="11" customFormat="1">
      <c r="O494" s="363"/>
    </row>
    <row r="495" spans="15:15" s="11" customFormat="1">
      <c r="O495" s="363"/>
    </row>
    <row r="496" spans="15:15" s="11" customFormat="1">
      <c r="O496" s="363"/>
    </row>
    <row r="497" spans="15:15" s="11" customFormat="1">
      <c r="O497" s="363"/>
    </row>
    <row r="498" spans="15:15" s="11" customFormat="1">
      <c r="O498" s="363"/>
    </row>
    <row r="499" spans="15:15" s="11" customFormat="1">
      <c r="O499" s="363"/>
    </row>
    <row r="500" spans="15:15" s="11" customFormat="1">
      <c r="O500" s="363"/>
    </row>
    <row r="501" spans="15:15" s="11" customFormat="1">
      <c r="O501" s="363"/>
    </row>
    <row r="502" spans="15:15" s="11" customFormat="1">
      <c r="O502" s="363"/>
    </row>
    <row r="503" spans="15:15" s="11" customFormat="1">
      <c r="O503" s="363"/>
    </row>
    <row r="504" spans="15:15" s="11" customFormat="1">
      <c r="O504" s="363"/>
    </row>
    <row r="505" spans="15:15" s="11" customFormat="1">
      <c r="O505" s="363"/>
    </row>
    <row r="506" spans="15:15" s="11" customFormat="1">
      <c r="O506" s="363"/>
    </row>
    <row r="507" spans="15:15" s="11" customFormat="1">
      <c r="O507" s="363"/>
    </row>
    <row r="508" spans="15:15" s="11" customFormat="1">
      <c r="O508" s="363"/>
    </row>
    <row r="509" spans="15:15" s="11" customFormat="1">
      <c r="O509" s="363"/>
    </row>
    <row r="510" spans="15:15" s="11" customFormat="1">
      <c r="O510" s="363"/>
    </row>
    <row r="511" spans="15:15" s="11" customFormat="1">
      <c r="O511" s="363"/>
    </row>
    <row r="512" spans="15:15" s="11" customFormat="1">
      <c r="O512" s="363"/>
    </row>
    <row r="513" spans="1:35">
      <c r="A513" s="11"/>
      <c r="B513" s="11"/>
      <c r="C513" s="11"/>
      <c r="D513" s="11"/>
      <c r="E513" s="11"/>
      <c r="F513" s="11"/>
      <c r="G513" s="11"/>
      <c r="H513" s="11"/>
      <c r="I513" s="11"/>
      <c r="J513" s="11"/>
      <c r="K513" s="11"/>
      <c r="L513" s="11"/>
      <c r="M513" s="11"/>
      <c r="N513" s="11"/>
      <c r="O513" s="363"/>
      <c r="P513" s="11"/>
      <c r="Q513" s="11"/>
      <c r="R513" s="11"/>
      <c r="S513" s="11"/>
      <c r="T513" s="11"/>
      <c r="U513" s="11"/>
      <c r="V513" s="11"/>
      <c r="W513" s="11"/>
      <c r="X513" s="11"/>
      <c r="Y513" s="11"/>
      <c r="Z513" s="11"/>
      <c r="AA513" s="11"/>
      <c r="AB513" s="11"/>
      <c r="AC513" s="11"/>
      <c r="AD513" s="11"/>
      <c r="AE513" s="11"/>
      <c r="AF513" s="11"/>
      <c r="AG513" s="11"/>
      <c r="AH513" s="11"/>
      <c r="AI513" s="11"/>
    </row>
    <row r="514" spans="1:35">
      <c r="A514" s="11"/>
      <c r="B514" s="11"/>
      <c r="C514" s="11"/>
      <c r="D514" s="11"/>
      <c r="E514" s="11"/>
      <c r="F514" s="11"/>
      <c r="G514" s="11"/>
      <c r="H514" s="11"/>
      <c r="I514" s="11"/>
      <c r="J514" s="11"/>
      <c r="K514" s="11"/>
      <c r="L514" s="11"/>
      <c r="M514" s="11"/>
      <c r="N514" s="11"/>
      <c r="O514" s="363"/>
      <c r="P514" s="11"/>
      <c r="Q514" s="11"/>
      <c r="R514" s="11"/>
      <c r="S514" s="11"/>
      <c r="T514" s="11"/>
      <c r="U514" s="11"/>
      <c r="V514" s="11"/>
      <c r="W514" s="11"/>
      <c r="X514" s="11"/>
      <c r="Y514" s="11"/>
      <c r="Z514" s="11"/>
      <c r="AA514" s="11"/>
      <c r="AB514" s="11"/>
      <c r="AC514" s="11"/>
      <c r="AD514" s="11"/>
      <c r="AE514" s="11"/>
      <c r="AF514" s="11"/>
      <c r="AG514" s="11"/>
      <c r="AH514" s="11"/>
      <c r="AI514" s="11"/>
    </row>
    <row r="515" spans="1:35">
      <c r="A515" s="11"/>
      <c r="B515" s="11"/>
      <c r="C515" s="11"/>
      <c r="D515" s="11"/>
      <c r="E515" s="11"/>
      <c r="F515" s="11"/>
      <c r="G515" s="11"/>
      <c r="H515" s="11"/>
      <c r="I515" s="11"/>
      <c r="J515" s="11"/>
      <c r="K515" s="11"/>
      <c r="L515" s="11"/>
      <c r="M515" s="11"/>
      <c r="N515" s="11"/>
      <c r="O515" s="363"/>
      <c r="P515" s="11"/>
      <c r="Q515" s="11"/>
      <c r="R515" s="11"/>
      <c r="S515" s="11"/>
      <c r="T515" s="11"/>
      <c r="U515" s="11"/>
      <c r="V515" s="11"/>
      <c r="W515" s="11"/>
      <c r="X515" s="11"/>
      <c r="Y515" s="11"/>
      <c r="Z515" s="11"/>
      <c r="AA515" s="11"/>
      <c r="AB515" s="11"/>
      <c r="AC515" s="11"/>
      <c r="AD515" s="11"/>
      <c r="AE515" s="11"/>
      <c r="AF515" s="11"/>
      <c r="AG515" s="11"/>
      <c r="AH515" s="11"/>
      <c r="AI515" s="11"/>
    </row>
    <row r="516" spans="1:35">
      <c r="A516" s="11"/>
      <c r="B516" s="11"/>
      <c r="C516" s="11"/>
      <c r="D516" s="11"/>
      <c r="E516" s="11"/>
      <c r="F516" s="11"/>
      <c r="G516" s="11"/>
      <c r="H516" s="11"/>
      <c r="I516" s="11"/>
      <c r="J516" s="11"/>
      <c r="K516" s="11"/>
      <c r="L516" s="11"/>
      <c r="M516" s="11"/>
      <c r="N516" s="11"/>
      <c r="O516" s="363"/>
      <c r="P516" s="11"/>
      <c r="Q516" s="11"/>
      <c r="R516" s="11"/>
      <c r="S516" s="11"/>
      <c r="T516" s="11"/>
      <c r="U516" s="11"/>
      <c r="V516" s="11"/>
      <c r="W516" s="11"/>
      <c r="X516" s="11"/>
      <c r="Y516" s="11"/>
      <c r="Z516" s="11"/>
      <c r="AA516" s="11"/>
      <c r="AB516" s="11"/>
      <c r="AC516" s="11"/>
      <c r="AD516" s="11"/>
      <c r="AE516" s="11"/>
      <c r="AF516" s="11"/>
      <c r="AG516" s="11"/>
      <c r="AH516" s="11"/>
      <c r="AI516" s="11"/>
    </row>
    <row r="517" spans="1:35">
      <c r="A517" s="11"/>
      <c r="B517" s="11"/>
      <c r="C517" s="11"/>
      <c r="D517" s="11"/>
      <c r="E517" s="11"/>
      <c r="F517" s="11"/>
      <c r="G517" s="11"/>
      <c r="H517" s="11"/>
      <c r="I517" s="11"/>
      <c r="J517" s="11"/>
      <c r="K517" s="11"/>
      <c r="L517" s="11"/>
      <c r="M517" s="11"/>
      <c r="N517" s="11"/>
      <c r="O517" s="363"/>
      <c r="P517" s="11"/>
      <c r="Q517" s="11"/>
      <c r="R517" s="11"/>
      <c r="S517" s="11"/>
      <c r="T517" s="11"/>
      <c r="U517" s="11"/>
      <c r="V517" s="11"/>
      <c r="W517" s="11"/>
      <c r="X517" s="11"/>
      <c r="Y517" s="11"/>
      <c r="Z517" s="11"/>
      <c r="AA517" s="11"/>
      <c r="AB517" s="11"/>
      <c r="AC517" s="11"/>
      <c r="AD517" s="11"/>
      <c r="AE517" s="11"/>
      <c r="AF517" s="11"/>
      <c r="AG517" s="11"/>
      <c r="AH517" s="11"/>
      <c r="AI517" s="11"/>
    </row>
    <row r="518" spans="1:35">
      <c r="A518" s="11"/>
      <c r="B518" s="11"/>
      <c r="C518" s="11"/>
      <c r="D518" s="11"/>
      <c r="E518" s="11"/>
      <c r="F518" s="11"/>
      <c r="G518" s="11"/>
      <c r="H518" s="11"/>
      <c r="I518" s="11"/>
      <c r="J518" s="11"/>
      <c r="K518" s="11"/>
      <c r="L518" s="11"/>
      <c r="M518" s="11"/>
      <c r="N518" s="11"/>
      <c r="O518" s="363"/>
      <c r="P518" s="11"/>
      <c r="Q518" s="11"/>
      <c r="R518" s="11"/>
      <c r="S518" s="11"/>
      <c r="T518" s="11"/>
      <c r="U518" s="11"/>
      <c r="V518" s="11"/>
      <c r="W518" s="11"/>
      <c r="X518" s="11"/>
      <c r="Y518" s="11"/>
      <c r="Z518" s="11"/>
      <c r="AA518" s="11"/>
      <c r="AB518" s="11"/>
      <c r="AC518" s="11"/>
      <c r="AD518" s="11"/>
      <c r="AE518" s="11"/>
      <c r="AF518" s="11"/>
      <c r="AG518" s="11"/>
      <c r="AH518" s="11"/>
      <c r="AI518" s="11"/>
    </row>
    <row r="519" spans="1:35">
      <c r="A519" s="11"/>
      <c r="B519" s="11"/>
      <c r="C519" s="11"/>
      <c r="D519" s="11"/>
      <c r="E519" s="11"/>
      <c r="F519" s="11"/>
      <c r="G519" s="11"/>
      <c r="H519" s="11"/>
      <c r="I519" s="11"/>
      <c r="J519" s="11"/>
      <c r="K519" s="11"/>
      <c r="L519" s="11"/>
      <c r="M519" s="11"/>
      <c r="N519" s="11"/>
      <c r="O519" s="363"/>
      <c r="P519" s="11"/>
      <c r="Q519" s="11"/>
      <c r="R519" s="11"/>
      <c r="S519" s="11"/>
      <c r="T519" s="11"/>
      <c r="U519" s="11"/>
      <c r="V519" s="11"/>
      <c r="W519" s="11"/>
      <c r="X519" s="11"/>
      <c r="Y519" s="11"/>
      <c r="Z519" s="11"/>
      <c r="AA519" s="11"/>
      <c r="AB519" s="11"/>
      <c r="AC519" s="11"/>
      <c r="AD519" s="11"/>
      <c r="AE519" s="11"/>
      <c r="AF519" s="11"/>
      <c r="AG519" s="11"/>
      <c r="AH519" s="11"/>
      <c r="AI519" s="11"/>
    </row>
    <row r="520" spans="1:35">
      <c r="A520" s="11"/>
      <c r="B520" s="11"/>
      <c r="C520" s="11"/>
      <c r="D520" s="11"/>
      <c r="E520" s="11"/>
      <c r="F520" s="11"/>
      <c r="G520" s="11"/>
      <c r="H520" s="11"/>
      <c r="I520" s="11"/>
      <c r="J520" s="11"/>
      <c r="K520" s="11"/>
      <c r="L520" s="11"/>
      <c r="M520" s="11"/>
      <c r="N520" s="11"/>
      <c r="O520" s="363"/>
      <c r="P520" s="11"/>
      <c r="Q520" s="11"/>
      <c r="R520" s="11"/>
      <c r="S520" s="11"/>
      <c r="T520" s="11"/>
      <c r="U520" s="11"/>
      <c r="V520" s="11"/>
      <c r="W520" s="11"/>
      <c r="X520" s="11"/>
      <c r="Y520" s="11"/>
      <c r="Z520" s="11"/>
      <c r="AA520" s="11"/>
      <c r="AB520" s="11"/>
      <c r="AC520" s="11"/>
      <c r="AD520" s="11"/>
      <c r="AE520" s="11"/>
      <c r="AF520" s="11"/>
      <c r="AG520" s="11"/>
      <c r="AH520" s="11"/>
      <c r="AI520" s="11"/>
    </row>
    <row r="521" spans="1:35">
      <c r="A521" s="11"/>
      <c r="B521" s="11"/>
      <c r="C521" s="11"/>
      <c r="D521" s="11"/>
      <c r="E521" s="11"/>
      <c r="F521" s="11"/>
      <c r="G521" s="11"/>
      <c r="H521" s="11"/>
      <c r="I521" s="11"/>
      <c r="J521" s="11"/>
      <c r="K521" s="11"/>
      <c r="L521" s="11"/>
      <c r="M521" s="11"/>
      <c r="N521" s="11"/>
      <c r="O521" s="363"/>
      <c r="P521" s="11"/>
      <c r="Q521" s="11"/>
      <c r="R521" s="11"/>
      <c r="S521" s="11"/>
      <c r="T521" s="11"/>
      <c r="U521" s="11"/>
      <c r="V521" s="11"/>
      <c r="W521" s="11"/>
      <c r="X521" s="11"/>
      <c r="Y521" s="11"/>
      <c r="Z521" s="11"/>
      <c r="AA521" s="11"/>
      <c r="AB521" s="11"/>
      <c r="AC521" s="11"/>
      <c r="AD521" s="11"/>
      <c r="AE521" s="11"/>
      <c r="AF521" s="11"/>
      <c r="AG521" s="11"/>
      <c r="AH521" s="11"/>
      <c r="AI521" s="11"/>
    </row>
    <row r="522" spans="1:35">
      <c r="A522" s="11"/>
      <c r="B522" s="11"/>
      <c r="C522" s="11"/>
      <c r="D522" s="11"/>
      <c r="E522" s="11"/>
      <c r="F522" s="11"/>
      <c r="G522" s="11"/>
      <c r="H522" s="11"/>
      <c r="I522" s="11"/>
      <c r="J522" s="11"/>
      <c r="K522" s="11"/>
      <c r="L522" s="11"/>
      <c r="M522" s="11"/>
      <c r="N522" s="11"/>
      <c r="O522" s="363"/>
      <c r="P522" s="11"/>
      <c r="Q522" s="11"/>
      <c r="R522" s="11"/>
      <c r="S522" s="11"/>
      <c r="T522" s="11"/>
      <c r="U522" s="11"/>
      <c r="V522" s="11"/>
      <c r="W522" s="11"/>
      <c r="X522" s="11"/>
      <c r="Y522" s="11"/>
      <c r="Z522" s="11"/>
      <c r="AA522" s="11"/>
      <c r="AB522" s="11"/>
      <c r="AC522" s="11"/>
      <c r="AD522" s="11"/>
      <c r="AE522" s="11"/>
      <c r="AF522" s="11"/>
      <c r="AG522" s="11"/>
      <c r="AH522" s="11"/>
      <c r="AI522" s="11"/>
    </row>
    <row r="523" spans="1:35">
      <c r="A523" s="11"/>
      <c r="B523" s="11"/>
      <c r="C523" s="11"/>
      <c r="D523" s="11"/>
      <c r="E523" s="11"/>
      <c r="F523" s="11"/>
      <c r="G523" s="11"/>
      <c r="H523" s="11"/>
      <c r="I523" s="11"/>
      <c r="J523" s="11"/>
      <c r="K523" s="11"/>
      <c r="L523" s="11"/>
      <c r="M523" s="11"/>
      <c r="N523" s="11"/>
      <c r="O523" s="363"/>
      <c r="P523" s="11"/>
      <c r="Q523" s="11"/>
      <c r="R523" s="11"/>
      <c r="S523" s="11"/>
      <c r="T523" s="11"/>
      <c r="U523" s="11"/>
      <c r="V523" s="11"/>
      <c r="W523" s="11"/>
      <c r="X523" s="11"/>
      <c r="Y523" s="11"/>
      <c r="Z523" s="11"/>
      <c r="AA523" s="11"/>
      <c r="AB523" s="11"/>
      <c r="AC523" s="11"/>
      <c r="AD523" s="11"/>
      <c r="AE523" s="11"/>
      <c r="AF523" s="11"/>
      <c r="AG523" s="11"/>
      <c r="AH523" s="11"/>
      <c r="AI523" s="11"/>
    </row>
    <row r="524" spans="1:35">
      <c r="A524" s="11"/>
      <c r="B524" s="11"/>
      <c r="C524" s="11"/>
      <c r="D524" s="11"/>
      <c r="E524" s="11"/>
      <c r="F524" s="11"/>
      <c r="G524" s="11"/>
      <c r="H524" s="11"/>
      <c r="I524" s="11"/>
      <c r="J524" s="11"/>
      <c r="K524" s="11"/>
      <c r="L524" s="11"/>
      <c r="M524" s="11"/>
      <c r="N524" s="11"/>
      <c r="O524" s="363"/>
      <c r="P524" s="11"/>
      <c r="Q524" s="11"/>
      <c r="R524" s="11"/>
      <c r="S524" s="11"/>
      <c r="T524" s="11"/>
      <c r="U524" s="11"/>
      <c r="V524" s="11"/>
      <c r="W524" s="11"/>
      <c r="X524" s="11"/>
      <c r="Y524" s="11"/>
      <c r="Z524" s="11"/>
      <c r="AA524" s="11"/>
      <c r="AB524" s="11"/>
      <c r="AC524" s="11"/>
      <c r="AD524" s="11"/>
      <c r="AE524" s="11"/>
      <c r="AF524" s="11"/>
      <c r="AG524" s="11"/>
      <c r="AH524" s="11"/>
      <c r="AI524" s="11"/>
    </row>
    <row r="525" spans="1:35">
      <c r="A525" s="11"/>
      <c r="B525" s="11"/>
      <c r="C525" s="11"/>
      <c r="D525" s="11"/>
      <c r="E525" s="11"/>
      <c r="F525" s="11"/>
      <c r="G525" s="11"/>
      <c r="H525" s="11"/>
      <c r="I525" s="11"/>
      <c r="J525" s="11"/>
      <c r="K525" s="11"/>
      <c r="L525" s="11"/>
      <c r="M525" s="11"/>
      <c r="N525" s="11"/>
      <c r="O525" s="363"/>
      <c r="P525" s="11"/>
      <c r="Q525" s="11"/>
      <c r="R525" s="11"/>
      <c r="S525" s="11"/>
      <c r="T525" s="11"/>
      <c r="U525" s="11"/>
      <c r="V525" s="11"/>
      <c r="W525" s="11"/>
      <c r="X525" s="11"/>
      <c r="Y525" s="11"/>
      <c r="Z525" s="11"/>
      <c r="AA525" s="11"/>
      <c r="AB525" s="11"/>
      <c r="AC525" s="11"/>
      <c r="AD525" s="11"/>
      <c r="AE525" s="11"/>
      <c r="AF525" s="11"/>
      <c r="AG525" s="11"/>
      <c r="AH525" s="11"/>
      <c r="AI525" s="11"/>
    </row>
    <row r="526" spans="1:35">
      <c r="A526" s="11"/>
      <c r="B526" s="11"/>
      <c r="C526" s="11"/>
      <c r="D526" s="11"/>
      <c r="E526" s="11"/>
      <c r="F526" s="11"/>
      <c r="G526" s="11"/>
      <c r="H526" s="11"/>
      <c r="I526" s="11"/>
      <c r="J526" s="11"/>
      <c r="K526" s="11"/>
      <c r="L526" s="11"/>
      <c r="M526" s="11"/>
      <c r="N526" s="11"/>
      <c r="O526" s="363"/>
      <c r="P526" s="11"/>
      <c r="Q526" s="11"/>
      <c r="R526" s="11"/>
      <c r="S526" s="11"/>
      <c r="T526" s="11"/>
      <c r="U526" s="11"/>
      <c r="V526" s="11"/>
      <c r="W526" s="11"/>
      <c r="X526" s="11"/>
      <c r="Y526" s="11"/>
      <c r="Z526" s="11"/>
      <c r="AA526" s="11"/>
      <c r="AB526" s="11"/>
      <c r="AC526" s="11"/>
      <c r="AD526" s="11"/>
      <c r="AE526" s="11"/>
      <c r="AF526" s="11"/>
      <c r="AG526" s="11"/>
      <c r="AH526" s="11"/>
      <c r="AI526" s="11"/>
    </row>
    <row r="527" spans="1:35">
      <c r="A527" s="11"/>
      <c r="B527" s="11"/>
      <c r="C527" s="11"/>
      <c r="D527" s="11"/>
      <c r="E527" s="11"/>
      <c r="F527" s="11"/>
      <c r="G527" s="11"/>
      <c r="H527" s="11"/>
      <c r="I527" s="11"/>
      <c r="J527" s="11"/>
      <c r="K527" s="11"/>
      <c r="L527" s="11"/>
      <c r="M527" s="11"/>
      <c r="N527" s="11"/>
      <c r="O527" s="363"/>
      <c r="P527" s="11"/>
      <c r="Q527" s="11"/>
      <c r="R527" s="11"/>
      <c r="S527" s="11"/>
      <c r="T527" s="11"/>
      <c r="U527" s="11"/>
      <c r="V527" s="11"/>
      <c r="W527" s="11"/>
      <c r="X527" s="11"/>
      <c r="Y527" s="11"/>
      <c r="Z527" s="11"/>
      <c r="AA527" s="11"/>
      <c r="AB527" s="11"/>
      <c r="AC527" s="11"/>
      <c r="AD527" s="11"/>
      <c r="AE527" s="11"/>
      <c r="AF527" s="11"/>
      <c r="AG527" s="11"/>
      <c r="AH527" s="11"/>
      <c r="AI527" s="11"/>
    </row>
    <row r="528" spans="1:35">
      <c r="A528" s="11"/>
      <c r="B528" s="11"/>
      <c r="C528" s="11"/>
      <c r="D528" s="11"/>
      <c r="E528" s="11"/>
      <c r="F528" s="11"/>
      <c r="G528" s="11"/>
      <c r="H528" s="11"/>
      <c r="I528" s="11"/>
      <c r="J528" s="11"/>
      <c r="K528" s="11"/>
      <c r="L528" s="11"/>
      <c r="M528" s="11"/>
      <c r="N528" s="11"/>
      <c r="O528" s="363"/>
      <c r="P528" s="11"/>
      <c r="Q528" s="11"/>
      <c r="R528" s="11"/>
      <c r="S528" s="11"/>
      <c r="T528" s="11"/>
      <c r="U528" s="11"/>
      <c r="V528" s="11"/>
      <c r="W528" s="11"/>
      <c r="X528" s="11"/>
      <c r="Y528" s="11"/>
      <c r="Z528" s="11"/>
      <c r="AA528" s="11"/>
      <c r="AB528" s="11"/>
      <c r="AC528" s="11"/>
      <c r="AD528" s="11"/>
      <c r="AE528" s="11"/>
      <c r="AF528" s="11"/>
      <c r="AG528" s="11"/>
      <c r="AH528" s="11"/>
      <c r="AI528" s="11"/>
    </row>
    <row r="529" spans="1:35">
      <c r="A529" s="11"/>
      <c r="B529" s="11"/>
      <c r="C529" s="11"/>
      <c r="D529" s="11"/>
      <c r="E529" s="11"/>
      <c r="F529" s="11"/>
      <c r="G529" s="11"/>
      <c r="H529" s="11"/>
      <c r="I529" s="11"/>
      <c r="J529" s="11"/>
      <c r="K529" s="11"/>
      <c r="L529" s="11"/>
      <c r="M529" s="11"/>
      <c r="N529" s="11"/>
      <c r="O529" s="363"/>
      <c r="P529" s="11"/>
      <c r="Q529" s="11"/>
      <c r="R529" s="11"/>
      <c r="S529" s="11"/>
      <c r="T529" s="11"/>
      <c r="U529" s="11"/>
      <c r="V529" s="11"/>
      <c r="W529" s="11"/>
      <c r="X529" s="11"/>
      <c r="Y529" s="11"/>
      <c r="Z529" s="11"/>
      <c r="AA529" s="11"/>
      <c r="AB529" s="11"/>
      <c r="AC529" s="11"/>
      <c r="AD529" s="11"/>
      <c r="AE529" s="11"/>
      <c r="AF529" s="11"/>
      <c r="AG529" s="11"/>
      <c r="AH529" s="11"/>
      <c r="AI529" s="11"/>
    </row>
    <row r="530" spans="1:35">
      <c r="A530" s="11"/>
      <c r="B530" s="11"/>
      <c r="C530" s="11"/>
      <c r="D530" s="11"/>
      <c r="E530" s="11"/>
      <c r="F530" s="11"/>
      <c r="G530" s="11"/>
      <c r="H530" s="11"/>
      <c r="I530" s="11"/>
      <c r="J530" s="11"/>
      <c r="K530" s="11"/>
      <c r="L530" s="11"/>
      <c r="M530" s="11"/>
      <c r="N530" s="11"/>
      <c r="O530" s="363"/>
      <c r="P530" s="11"/>
      <c r="Q530" s="11"/>
      <c r="R530" s="11"/>
      <c r="S530" s="11"/>
      <c r="T530" s="11"/>
      <c r="U530" s="11"/>
      <c r="V530" s="11"/>
      <c r="W530" s="11"/>
      <c r="X530" s="11"/>
      <c r="Y530" s="11"/>
      <c r="Z530" s="11"/>
      <c r="AA530" s="11"/>
      <c r="AB530" s="11"/>
      <c r="AC530" s="11"/>
      <c r="AD530" s="11"/>
      <c r="AE530" s="11"/>
      <c r="AF530" s="11"/>
      <c r="AG530" s="11"/>
      <c r="AH530" s="11"/>
      <c r="AI530" s="11"/>
    </row>
    <row r="531" spans="1:35">
      <c r="A531" s="11"/>
      <c r="B531" s="11"/>
      <c r="C531" s="11"/>
      <c r="D531" s="11"/>
      <c r="E531" s="11"/>
      <c r="F531" s="11"/>
      <c r="G531" s="11"/>
      <c r="H531" s="11"/>
      <c r="I531" s="11"/>
      <c r="J531" s="11"/>
      <c r="K531" s="11"/>
      <c r="L531" s="11"/>
      <c r="M531" s="11"/>
      <c r="N531" s="11"/>
      <c r="O531" s="363"/>
      <c r="P531" s="11"/>
      <c r="Q531" s="11"/>
      <c r="R531" s="11"/>
      <c r="S531" s="11"/>
      <c r="T531" s="11"/>
      <c r="U531" s="11"/>
      <c r="V531" s="11"/>
      <c r="W531" s="11"/>
      <c r="X531" s="11"/>
      <c r="Y531" s="11"/>
      <c r="Z531" s="11"/>
      <c r="AA531" s="11"/>
      <c r="AB531" s="11"/>
      <c r="AC531" s="11"/>
      <c r="AD531" s="11"/>
      <c r="AE531" s="11"/>
      <c r="AF531" s="11"/>
      <c r="AG531" s="11"/>
      <c r="AH531" s="11"/>
      <c r="AI531" s="11"/>
    </row>
    <row r="532" spans="1:35">
      <c r="A532" s="11"/>
      <c r="B532" s="11"/>
      <c r="C532" s="11"/>
      <c r="D532" s="11"/>
      <c r="E532" s="11"/>
      <c r="F532" s="11"/>
      <c r="G532" s="11"/>
      <c r="H532" s="11"/>
      <c r="I532" s="11"/>
      <c r="J532" s="11"/>
      <c r="K532" s="11"/>
      <c r="L532" s="11"/>
      <c r="M532" s="11"/>
      <c r="N532" s="11"/>
      <c r="O532" s="363"/>
      <c r="P532" s="11"/>
      <c r="Q532" s="11"/>
      <c r="R532" s="11"/>
      <c r="S532" s="11"/>
      <c r="T532" s="11"/>
      <c r="U532" s="11"/>
      <c r="V532" s="11"/>
      <c r="W532" s="11"/>
      <c r="X532" s="11"/>
      <c r="Y532" s="11"/>
      <c r="Z532" s="11"/>
      <c r="AA532" s="11"/>
      <c r="AB532" s="11"/>
      <c r="AC532" s="11"/>
      <c r="AD532" s="11"/>
      <c r="AE532" s="11"/>
      <c r="AF532" s="11"/>
      <c r="AG532" s="11"/>
      <c r="AH532" s="11"/>
      <c r="AI532" s="11"/>
    </row>
    <row r="533" spans="1:35">
      <c r="A533" s="11"/>
      <c r="B533" s="11"/>
      <c r="C533" s="11"/>
      <c r="D533" s="11"/>
      <c r="E533" s="11"/>
      <c r="F533" s="11"/>
      <c r="G533" s="11"/>
      <c r="H533" s="11"/>
      <c r="I533" s="11"/>
      <c r="J533" s="11"/>
      <c r="K533" s="11"/>
      <c r="L533" s="11"/>
      <c r="M533" s="11"/>
      <c r="N533" s="11"/>
      <c r="O533" s="363"/>
      <c r="P533" s="11"/>
      <c r="Q533" s="11"/>
      <c r="R533" s="11"/>
      <c r="S533" s="11"/>
      <c r="T533" s="11"/>
      <c r="U533" s="11"/>
      <c r="V533" s="11"/>
      <c r="W533" s="11"/>
      <c r="X533" s="11"/>
      <c r="Y533" s="11"/>
      <c r="Z533" s="11"/>
      <c r="AA533" s="11"/>
      <c r="AB533" s="11"/>
      <c r="AC533" s="11"/>
      <c r="AD533" s="11"/>
      <c r="AE533" s="11"/>
      <c r="AF533" s="11"/>
      <c r="AG533" s="11"/>
      <c r="AH533" s="11"/>
      <c r="AI533" s="11"/>
    </row>
    <row r="534" spans="1:35">
      <c r="A534" s="11"/>
      <c r="B534" s="11"/>
      <c r="C534" s="11"/>
      <c r="D534" s="11"/>
      <c r="E534" s="11"/>
      <c r="F534" s="11"/>
      <c r="G534" s="11"/>
      <c r="H534" s="11"/>
      <c r="I534" s="11"/>
      <c r="J534" s="11"/>
      <c r="K534" s="11"/>
      <c r="L534" s="11"/>
      <c r="M534" s="11"/>
      <c r="N534" s="11"/>
      <c r="O534" s="363"/>
      <c r="P534" s="11"/>
      <c r="Q534" s="11"/>
      <c r="R534" s="11"/>
      <c r="S534" s="11"/>
      <c r="T534" s="11"/>
      <c r="U534" s="11"/>
      <c r="V534" s="11"/>
      <c r="W534" s="11"/>
      <c r="X534" s="11"/>
      <c r="Y534" s="11"/>
      <c r="Z534" s="11"/>
      <c r="AA534" s="11"/>
      <c r="AB534" s="11"/>
      <c r="AC534" s="11"/>
      <c r="AD534" s="11"/>
      <c r="AE534" s="11"/>
      <c r="AF534" s="11"/>
      <c r="AG534" s="11"/>
      <c r="AH534" s="11"/>
      <c r="AI534" s="11"/>
    </row>
    <row r="535" spans="1:35">
      <c r="A535" s="11"/>
      <c r="B535" s="11"/>
      <c r="C535" s="11"/>
      <c r="D535" s="11"/>
      <c r="E535" s="11"/>
      <c r="F535" s="11"/>
      <c r="G535" s="11"/>
      <c r="H535" s="11"/>
      <c r="I535" s="11"/>
      <c r="J535" s="11"/>
      <c r="K535" s="11"/>
      <c r="L535" s="11"/>
      <c r="M535" s="11"/>
      <c r="N535" s="11"/>
      <c r="O535" s="363"/>
      <c r="P535" s="11"/>
      <c r="Q535" s="11"/>
      <c r="R535" s="11"/>
      <c r="S535" s="11"/>
      <c r="T535" s="11"/>
      <c r="U535" s="11"/>
      <c r="V535" s="11"/>
      <c r="W535" s="11"/>
      <c r="X535" s="11"/>
      <c r="Y535" s="11"/>
      <c r="Z535" s="11"/>
      <c r="AA535" s="11"/>
      <c r="AB535" s="11"/>
      <c r="AC535" s="11"/>
      <c r="AD535" s="11"/>
      <c r="AE535" s="11"/>
      <c r="AF535" s="11"/>
      <c r="AG535" s="11"/>
      <c r="AH535" s="11"/>
      <c r="AI535" s="11"/>
    </row>
    <row r="536" spans="1:35">
      <c r="A536" s="11"/>
      <c r="B536" s="11"/>
      <c r="C536" s="11"/>
      <c r="D536" s="11"/>
      <c r="E536" s="11"/>
      <c r="F536" s="11"/>
      <c r="G536" s="11"/>
      <c r="H536" s="11"/>
      <c r="I536" s="11"/>
      <c r="J536" s="11"/>
      <c r="K536" s="11"/>
      <c r="L536" s="11"/>
      <c r="M536" s="11"/>
      <c r="N536" s="11"/>
      <c r="O536" s="363"/>
      <c r="P536" s="11"/>
      <c r="Q536" s="11"/>
      <c r="R536" s="11"/>
      <c r="S536" s="11"/>
      <c r="T536" s="11"/>
      <c r="U536" s="11"/>
      <c r="V536" s="11"/>
      <c r="W536" s="11"/>
      <c r="X536" s="11"/>
      <c r="Y536" s="11"/>
      <c r="Z536" s="11"/>
      <c r="AA536" s="11"/>
      <c r="AB536" s="11"/>
      <c r="AC536" s="11"/>
      <c r="AD536" s="11"/>
      <c r="AE536" s="11"/>
      <c r="AF536" s="11"/>
      <c r="AG536" s="11"/>
      <c r="AH536" s="11"/>
      <c r="AI536" s="11"/>
    </row>
    <row r="537" spans="1:35">
      <c r="A537" s="11"/>
      <c r="B537" s="11"/>
      <c r="C537" s="11"/>
      <c r="D537" s="11"/>
      <c r="E537" s="11"/>
      <c r="F537" s="11"/>
      <c r="G537" s="11"/>
      <c r="H537" s="11"/>
      <c r="I537" s="11"/>
      <c r="J537" s="11"/>
      <c r="K537" s="11"/>
      <c r="L537" s="11"/>
      <c r="M537" s="11"/>
      <c r="N537" s="11"/>
      <c r="O537" s="363"/>
      <c r="P537" s="11"/>
      <c r="Q537" s="11"/>
      <c r="R537" s="11"/>
      <c r="S537" s="11"/>
      <c r="T537" s="11"/>
      <c r="U537" s="11"/>
      <c r="V537" s="11"/>
      <c r="W537" s="11"/>
      <c r="X537" s="11"/>
      <c r="Y537" s="11"/>
      <c r="Z537" s="11"/>
      <c r="AA537" s="11"/>
      <c r="AB537" s="11"/>
      <c r="AC537" s="11"/>
      <c r="AD537" s="11"/>
      <c r="AE537" s="11"/>
      <c r="AF537" s="11"/>
      <c r="AG537" s="11"/>
      <c r="AH537" s="11"/>
      <c r="AI537" s="11"/>
    </row>
    <row r="538" spans="1:35">
      <c r="A538" s="11"/>
      <c r="B538" s="11"/>
      <c r="C538" s="11"/>
      <c r="D538" s="11"/>
      <c r="E538" s="11"/>
      <c r="F538" s="11"/>
      <c r="G538" s="11"/>
      <c r="H538" s="11"/>
      <c r="I538" s="11"/>
      <c r="J538" s="11"/>
      <c r="K538" s="11"/>
      <c r="L538" s="11"/>
      <c r="M538" s="11"/>
      <c r="N538" s="11"/>
      <c r="O538" s="363"/>
      <c r="P538" s="11"/>
      <c r="Q538" s="11"/>
      <c r="R538" s="11"/>
      <c r="S538" s="11"/>
      <c r="T538" s="11"/>
      <c r="U538" s="11"/>
      <c r="V538" s="11"/>
      <c r="W538" s="11"/>
      <c r="X538" s="11"/>
      <c r="Y538" s="11"/>
      <c r="Z538" s="11"/>
      <c r="AA538" s="11"/>
      <c r="AB538" s="11"/>
      <c r="AC538" s="11"/>
      <c r="AD538" s="11"/>
      <c r="AE538" s="11"/>
      <c r="AF538" s="11"/>
      <c r="AG538" s="11"/>
      <c r="AH538" s="11"/>
      <c r="AI538" s="11"/>
    </row>
    <row r="539" spans="1:35">
      <c r="A539" s="11"/>
      <c r="B539" s="11"/>
      <c r="C539" s="11"/>
      <c r="D539" s="11"/>
      <c r="E539" s="11"/>
      <c r="F539" s="11"/>
      <c r="G539" s="11"/>
      <c r="H539" s="11"/>
      <c r="I539" s="11"/>
      <c r="J539" s="11"/>
      <c r="K539" s="11"/>
      <c r="L539" s="11"/>
      <c r="M539" s="11"/>
      <c r="N539" s="11"/>
      <c r="O539" s="363"/>
      <c r="P539" s="11"/>
      <c r="Q539" s="11"/>
      <c r="R539" s="11"/>
      <c r="S539" s="11"/>
      <c r="T539" s="11"/>
      <c r="U539" s="11"/>
      <c r="V539" s="11"/>
      <c r="W539" s="11"/>
      <c r="X539" s="11"/>
      <c r="Y539" s="11"/>
      <c r="Z539" s="11"/>
      <c r="AA539" s="11"/>
      <c r="AB539" s="11"/>
      <c r="AC539" s="11"/>
      <c r="AD539" s="11"/>
      <c r="AE539" s="11"/>
      <c r="AF539" s="11"/>
      <c r="AG539" s="11"/>
      <c r="AH539" s="11"/>
      <c r="AI539" s="11"/>
    </row>
    <row r="540" spans="1:35">
      <c r="A540" s="11"/>
      <c r="B540" s="11"/>
      <c r="C540" s="11"/>
      <c r="D540" s="11"/>
      <c r="E540" s="11"/>
      <c r="F540" s="11"/>
      <c r="G540" s="11"/>
      <c r="H540" s="11"/>
      <c r="I540" s="11"/>
      <c r="J540" s="11"/>
      <c r="K540" s="11"/>
      <c r="L540" s="11"/>
      <c r="M540" s="11"/>
      <c r="N540" s="11"/>
      <c r="O540" s="363"/>
      <c r="P540" s="11"/>
      <c r="Q540" s="11"/>
      <c r="R540" s="11"/>
      <c r="S540" s="11"/>
      <c r="T540" s="11"/>
      <c r="U540" s="11"/>
      <c r="V540" s="11"/>
      <c r="W540" s="11"/>
      <c r="X540" s="11"/>
      <c r="Y540" s="11"/>
      <c r="Z540" s="11"/>
      <c r="AA540" s="11"/>
      <c r="AB540" s="11"/>
      <c r="AC540" s="11"/>
      <c r="AD540" s="11"/>
      <c r="AE540" s="11"/>
      <c r="AF540" s="11"/>
      <c r="AG540" s="11"/>
      <c r="AH540" s="11"/>
      <c r="AI540" s="11"/>
    </row>
    <row r="541" spans="1:35">
      <c r="A541" s="11"/>
      <c r="B541" s="11"/>
      <c r="C541" s="11"/>
      <c r="D541" s="11"/>
      <c r="E541" s="11"/>
      <c r="F541" s="11"/>
      <c r="G541" s="11"/>
      <c r="H541" s="11"/>
      <c r="I541" s="11"/>
      <c r="J541" s="11"/>
      <c r="K541" s="11"/>
      <c r="L541" s="11"/>
      <c r="M541" s="11"/>
      <c r="N541" s="11"/>
      <c r="O541" s="363"/>
      <c r="P541" s="11"/>
      <c r="Q541" s="11"/>
      <c r="R541" s="11"/>
      <c r="S541" s="11"/>
      <c r="T541" s="11"/>
      <c r="U541" s="11"/>
      <c r="V541" s="11"/>
      <c r="W541" s="11"/>
      <c r="X541" s="11"/>
      <c r="Y541" s="11"/>
      <c r="Z541" s="11"/>
      <c r="AA541" s="11"/>
      <c r="AB541" s="11"/>
      <c r="AC541" s="11"/>
      <c r="AD541" s="11"/>
      <c r="AE541" s="11"/>
      <c r="AF541" s="11"/>
      <c r="AG541" s="11"/>
      <c r="AH541" s="11"/>
      <c r="AI541" s="11"/>
    </row>
    <row r="542" spans="1:35">
      <c r="A542" s="11"/>
      <c r="B542" s="11"/>
      <c r="C542" s="11"/>
      <c r="D542" s="11"/>
      <c r="E542" s="11"/>
      <c r="F542" s="11"/>
      <c r="G542" s="11"/>
      <c r="H542" s="11"/>
      <c r="I542" s="11"/>
      <c r="J542" s="11"/>
      <c r="K542" s="11"/>
      <c r="L542" s="11"/>
      <c r="M542" s="11"/>
      <c r="N542" s="11"/>
      <c r="O542" s="363"/>
      <c r="P542" s="11"/>
      <c r="Q542" s="11"/>
      <c r="R542" s="11"/>
      <c r="S542" s="11"/>
      <c r="T542" s="11"/>
      <c r="U542" s="11"/>
      <c r="V542" s="11"/>
      <c r="W542" s="11"/>
      <c r="X542" s="11"/>
      <c r="Y542" s="11"/>
      <c r="Z542" s="11"/>
      <c r="AA542" s="11"/>
      <c r="AB542" s="11"/>
      <c r="AC542" s="11"/>
      <c r="AD542" s="11"/>
      <c r="AE542" s="11"/>
      <c r="AF542" s="11"/>
      <c r="AG542" s="11"/>
      <c r="AH542" s="11"/>
      <c r="AI542" s="11"/>
    </row>
    <row r="543" spans="1:35">
      <c r="A543" s="11"/>
    </row>
    <row r="544" spans="1:35">
      <c r="A544" s="11"/>
    </row>
    <row r="545" spans="1:1">
      <c r="A545" s="11"/>
    </row>
    <row r="546" spans="1:1">
      <c r="A546" s="11"/>
    </row>
    <row r="547" spans="1:1">
      <c r="A547" s="11"/>
    </row>
    <row r="548" spans="1:1">
      <c r="A548" s="11"/>
    </row>
    <row r="549" spans="1:1">
      <c r="A549" s="11"/>
    </row>
    <row r="550" spans="1:1">
      <c r="A550" s="11"/>
    </row>
    <row r="551" spans="1:1">
      <c r="A551" s="11"/>
    </row>
  </sheetData>
  <mergeCells count="35">
    <mergeCell ref="AI9:AI11"/>
    <mergeCell ref="A43:B43"/>
    <mergeCell ref="A48:AI48"/>
    <mergeCell ref="A57:B57"/>
    <mergeCell ref="A62:AI62"/>
    <mergeCell ref="A58:AG60"/>
    <mergeCell ref="AC61:AG61"/>
    <mergeCell ref="B9:B11"/>
    <mergeCell ref="A9:A11"/>
    <mergeCell ref="A12:AH12"/>
    <mergeCell ref="T76:X76"/>
    <mergeCell ref="C74:AG74"/>
    <mergeCell ref="C75:AG75"/>
    <mergeCell ref="AJ63:AN63"/>
    <mergeCell ref="AJ67:AN67"/>
    <mergeCell ref="A71:AG71"/>
    <mergeCell ref="A72:AI72"/>
    <mergeCell ref="AH71:AI71"/>
    <mergeCell ref="A67:B67"/>
    <mergeCell ref="A4:AH4"/>
    <mergeCell ref="C9:AG9"/>
    <mergeCell ref="AH9:AH11"/>
    <mergeCell ref="Y76:AB76"/>
    <mergeCell ref="AC76:AG76"/>
    <mergeCell ref="C61:F61"/>
    <mergeCell ref="G61:K61"/>
    <mergeCell ref="L61:O61"/>
    <mergeCell ref="P61:S61"/>
    <mergeCell ref="T61:X61"/>
    <mergeCell ref="Y61:AB61"/>
    <mergeCell ref="C73:AG73"/>
    <mergeCell ref="C76:F76"/>
    <mergeCell ref="G76:K76"/>
    <mergeCell ref="L76:O76"/>
    <mergeCell ref="P76:S76"/>
  </mergeCells>
  <pageMargins left="0.70866141732283472" right="0.70866141732283472" top="0.74803149606299213" bottom="0.74803149606299213" header="0.31496062992125984" footer="0.31496062992125984"/>
  <pageSetup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2A9FF-D995-408F-BBB8-E236786DB2B0}">
  <sheetPr>
    <pageSetUpPr fitToPage="1"/>
  </sheetPr>
  <dimension ref="A1:AJ499"/>
  <sheetViews>
    <sheetView showGridLines="0" zoomScale="90" zoomScaleNormal="90" workbookViewId="0">
      <pane ySplit="1" topLeftCell="A24" activePane="bottomLeft" state="frozen"/>
      <selection pane="bottomLeft" activeCell="C10" sqref="C10"/>
    </sheetView>
  </sheetViews>
  <sheetFormatPr baseColWidth="10" defaultColWidth="9.140625" defaultRowHeight="15"/>
  <cols>
    <col min="1" max="1" width="33.85546875" bestFit="1" customWidth="1"/>
    <col min="2" max="2" width="10.7109375" customWidth="1"/>
    <col min="3" max="4" width="2.42578125" bestFit="1" customWidth="1"/>
    <col min="5" max="14" width="3.28515625" bestFit="1" customWidth="1"/>
    <col min="15" max="15" width="3.28515625" style="362" bestFit="1" customWidth="1"/>
    <col min="16" max="30" width="3.28515625" bestFit="1" customWidth="1"/>
    <col min="31" max="31" width="6" customWidth="1"/>
    <col min="32" max="32" width="3.28515625" bestFit="1" customWidth="1"/>
    <col min="33" max="34" width="11.42578125" customWidth="1"/>
    <col min="35" max="42" width="4.140625" customWidth="1"/>
    <col min="43" max="43" width="11.42578125" customWidth="1"/>
  </cols>
  <sheetData>
    <row r="1" spans="1:34" ht="36.75" customHeight="1"/>
    <row r="2" spans="1:34" ht="36.75" customHeight="1"/>
    <row r="3" spans="1:34" s="11" customFormat="1" ht="3" customHeight="1">
      <c r="O3" s="363"/>
    </row>
    <row r="4" spans="1:34" s="11" customFormat="1" ht="23.25">
      <c r="A4" s="478" t="s">
        <v>404</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364"/>
    </row>
    <row r="5" spans="1:34" s="11" customFormat="1" ht="9" customHeight="1">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4"/>
    </row>
    <row r="6" spans="1:34" s="11" customFormat="1">
      <c r="A6" s="11" t="s">
        <v>6</v>
      </c>
      <c r="B6" s="201"/>
      <c r="D6" s="201"/>
      <c r="E6" s="201"/>
      <c r="F6" s="201"/>
      <c r="H6" s="202"/>
      <c r="I6" s="202"/>
      <c r="J6" s="202"/>
      <c r="K6" s="202"/>
      <c r="L6" s="201"/>
      <c r="M6" s="201"/>
      <c r="N6" s="201"/>
      <c r="O6" s="201"/>
      <c r="P6" s="202"/>
      <c r="Q6" s="202"/>
      <c r="R6" s="202"/>
      <c r="S6" s="202"/>
      <c r="T6" s="201"/>
      <c r="U6" s="201"/>
      <c r="V6" s="201"/>
      <c r="W6" s="201"/>
      <c r="X6" s="201"/>
      <c r="Y6" s="202"/>
      <c r="Z6" s="202"/>
      <c r="AA6" s="202"/>
      <c r="AB6" s="202"/>
      <c r="AC6" s="202"/>
      <c r="AD6" s="202"/>
      <c r="AE6" s="202"/>
      <c r="AF6" s="202"/>
      <c r="AG6" s="201"/>
      <c r="AH6" s="201"/>
    </row>
    <row r="7" spans="1:34" s="11" customFormat="1" ht="1.5" customHeight="1">
      <c r="A7" s="11" t="s">
        <v>6</v>
      </c>
      <c r="B7" s="201"/>
      <c r="C7" s="203"/>
      <c r="D7" s="201"/>
      <c r="E7" s="201"/>
      <c r="F7" s="201"/>
      <c r="G7" s="203"/>
      <c r="H7" s="202"/>
      <c r="I7" s="202"/>
      <c r="J7" s="202"/>
      <c r="K7" s="202"/>
      <c r="L7" s="201"/>
      <c r="M7" s="201"/>
      <c r="N7" s="201"/>
      <c r="O7" s="201"/>
      <c r="P7" s="202"/>
      <c r="Q7" s="202"/>
      <c r="R7" s="202"/>
      <c r="S7" s="202"/>
      <c r="T7" s="201"/>
      <c r="U7" s="201"/>
      <c r="V7" s="201"/>
      <c r="W7" s="201"/>
      <c r="X7" s="201"/>
      <c r="Y7" s="202"/>
      <c r="Z7" s="202"/>
      <c r="AA7" s="202"/>
      <c r="AB7" s="202"/>
      <c r="AC7" s="202"/>
      <c r="AD7" s="202"/>
      <c r="AE7" s="202"/>
      <c r="AF7" s="202"/>
      <c r="AG7" s="201"/>
      <c r="AH7" s="201"/>
    </row>
    <row r="8" spans="1:34" s="11" customFormat="1" hidden="1">
      <c r="A8" s="204"/>
      <c r="B8" s="201"/>
      <c r="C8" s="201"/>
      <c r="D8" s="201"/>
      <c r="E8" s="201"/>
      <c r="F8" s="201"/>
      <c r="G8" s="202"/>
      <c r="H8" s="202"/>
      <c r="I8" s="202"/>
      <c r="J8" s="202"/>
      <c r="K8" s="202"/>
      <c r="L8" s="201"/>
      <c r="M8" s="201"/>
      <c r="N8" s="201"/>
      <c r="O8" s="201"/>
      <c r="P8" s="202"/>
      <c r="Q8" s="202"/>
      <c r="R8" s="202"/>
      <c r="S8" s="202"/>
      <c r="T8" s="201"/>
      <c r="U8" s="201"/>
      <c r="V8" s="201"/>
      <c r="W8" s="201"/>
      <c r="X8" s="201"/>
      <c r="Y8" s="202"/>
      <c r="Z8" s="202"/>
      <c r="AA8" s="202"/>
      <c r="AB8" s="202"/>
      <c r="AC8" s="202"/>
      <c r="AD8" s="202"/>
      <c r="AE8" s="202"/>
      <c r="AF8" s="202"/>
      <c r="AG8" s="201"/>
      <c r="AH8" s="201"/>
    </row>
    <row r="9" spans="1:34" s="11" customFormat="1">
      <c r="A9" s="474" t="s">
        <v>307</v>
      </c>
      <c r="B9" s="476" t="s">
        <v>411</v>
      </c>
      <c r="C9" s="476" t="s">
        <v>422</v>
      </c>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7" t="s">
        <v>405</v>
      </c>
      <c r="AH9" s="467" t="s">
        <v>89</v>
      </c>
    </row>
    <row r="10" spans="1:34" s="11" customFormat="1">
      <c r="A10" s="474"/>
      <c r="B10" s="476"/>
      <c r="C10" s="370" t="s">
        <v>381</v>
      </c>
      <c r="D10" s="370" t="s">
        <v>382</v>
      </c>
      <c r="E10" s="370" t="s">
        <v>383</v>
      </c>
      <c r="F10" s="370" t="s">
        <v>384</v>
      </c>
      <c r="G10" s="370" t="s">
        <v>384</v>
      </c>
      <c r="H10" s="370" t="s">
        <v>385</v>
      </c>
      <c r="I10" s="370" t="s">
        <v>380</v>
      </c>
      <c r="J10" s="370" t="s">
        <v>381</v>
      </c>
      <c r="K10" s="370" t="s">
        <v>382</v>
      </c>
      <c r="L10" s="370" t="s">
        <v>383</v>
      </c>
      <c r="M10" s="370" t="s">
        <v>384</v>
      </c>
      <c r="N10" s="370" t="s">
        <v>384</v>
      </c>
      <c r="O10" s="370" t="s">
        <v>385</v>
      </c>
      <c r="P10" s="370" t="s">
        <v>380</v>
      </c>
      <c r="Q10" s="370" t="s">
        <v>381</v>
      </c>
      <c r="R10" s="370" t="s">
        <v>382</v>
      </c>
      <c r="S10" s="370" t="s">
        <v>383</v>
      </c>
      <c r="T10" s="370" t="s">
        <v>384</v>
      </c>
      <c r="U10" s="370" t="s">
        <v>384</v>
      </c>
      <c r="V10" s="370" t="s">
        <v>385</v>
      </c>
      <c r="W10" s="370" t="s">
        <v>380</v>
      </c>
      <c r="X10" s="370" t="s">
        <v>381</v>
      </c>
      <c r="Y10" s="370" t="s">
        <v>382</v>
      </c>
      <c r="Z10" s="370" t="s">
        <v>383</v>
      </c>
      <c r="AA10" s="370" t="s">
        <v>384</v>
      </c>
      <c r="AB10" s="370" t="s">
        <v>384</v>
      </c>
      <c r="AC10" s="370" t="s">
        <v>385</v>
      </c>
      <c r="AD10" s="370" t="s">
        <v>380</v>
      </c>
      <c r="AE10" s="370" t="s">
        <v>381</v>
      </c>
      <c r="AF10" s="370" t="s">
        <v>382</v>
      </c>
      <c r="AG10" s="477"/>
      <c r="AH10" s="468"/>
    </row>
    <row r="11" spans="1:34" s="11" customFormat="1">
      <c r="A11" s="474"/>
      <c r="B11" s="476"/>
      <c r="C11" s="370">
        <v>1</v>
      </c>
      <c r="D11" s="370">
        <v>2</v>
      </c>
      <c r="E11" s="370">
        <v>3</v>
      </c>
      <c r="F11" s="370">
        <v>4</v>
      </c>
      <c r="G11" s="370">
        <v>5</v>
      </c>
      <c r="H11" s="370">
        <v>6</v>
      </c>
      <c r="I11" s="370">
        <v>7</v>
      </c>
      <c r="J11" s="370">
        <v>8</v>
      </c>
      <c r="K11" s="370">
        <v>9</v>
      </c>
      <c r="L11" s="370">
        <v>10</v>
      </c>
      <c r="M11" s="370">
        <v>11</v>
      </c>
      <c r="N11" s="370">
        <v>12</v>
      </c>
      <c r="O11" s="370">
        <v>13</v>
      </c>
      <c r="P11" s="370">
        <v>14</v>
      </c>
      <c r="Q11" s="370">
        <v>15</v>
      </c>
      <c r="R11" s="370">
        <v>16</v>
      </c>
      <c r="S11" s="370">
        <v>17</v>
      </c>
      <c r="T11" s="370">
        <v>18</v>
      </c>
      <c r="U11" s="370">
        <v>19</v>
      </c>
      <c r="V11" s="370">
        <v>20</v>
      </c>
      <c r="W11" s="370">
        <v>21</v>
      </c>
      <c r="X11" s="370">
        <v>22</v>
      </c>
      <c r="Y11" s="370">
        <v>23</v>
      </c>
      <c r="Z11" s="370">
        <v>24</v>
      </c>
      <c r="AA11" s="370">
        <v>25</v>
      </c>
      <c r="AB11" s="370">
        <v>26</v>
      </c>
      <c r="AC11" s="370">
        <v>27</v>
      </c>
      <c r="AD11" s="370">
        <v>28</v>
      </c>
      <c r="AE11" s="370">
        <v>29</v>
      </c>
      <c r="AF11" s="370">
        <v>30</v>
      </c>
      <c r="AG11" s="477"/>
      <c r="AH11" s="469"/>
    </row>
    <row r="12" spans="1:34" s="11" customFormat="1">
      <c r="A12" s="496" t="s">
        <v>113</v>
      </c>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8"/>
    </row>
    <row r="13" spans="1:34" s="11" customFormat="1">
      <c r="A13" s="410" t="s">
        <v>149</v>
      </c>
      <c r="B13" s="373" t="s">
        <v>36</v>
      </c>
      <c r="C13" s="388"/>
      <c r="D13" s="388"/>
      <c r="E13" s="17">
        <v>2</v>
      </c>
      <c r="F13" s="17"/>
      <c r="G13" s="17">
        <v>2</v>
      </c>
      <c r="H13" s="17"/>
      <c r="I13" s="17">
        <v>2</v>
      </c>
      <c r="J13" s="388"/>
      <c r="K13" s="388"/>
      <c r="L13" s="17">
        <v>2</v>
      </c>
      <c r="M13" s="17"/>
      <c r="N13" s="17">
        <v>2</v>
      </c>
      <c r="O13" s="17"/>
      <c r="P13" s="17" t="s">
        <v>6</v>
      </c>
      <c r="Q13" s="388"/>
      <c r="R13" s="388"/>
      <c r="S13" s="412"/>
      <c r="T13" s="388"/>
      <c r="U13" s="388"/>
      <c r="V13" s="388"/>
      <c r="W13" s="388"/>
      <c r="X13" s="388"/>
      <c r="Y13" s="388"/>
      <c r="Z13" s="412"/>
      <c r="AA13" s="388"/>
      <c r="AB13" s="388"/>
      <c r="AC13" s="412"/>
      <c r="AD13" s="388"/>
      <c r="AE13" s="388"/>
      <c r="AF13" s="388"/>
      <c r="AG13" s="375">
        <f t="shared" ref="AG13:AG21" si="0">SUM(C13:AF13)</f>
        <v>10</v>
      </c>
      <c r="AH13" s="375" t="s">
        <v>406</v>
      </c>
    </row>
    <row r="14" spans="1:34" s="11" customFormat="1">
      <c r="A14" s="410" t="s">
        <v>151</v>
      </c>
      <c r="B14" s="373" t="s">
        <v>36</v>
      </c>
      <c r="C14" s="388"/>
      <c r="D14" s="388"/>
      <c r="E14" s="17"/>
      <c r="F14" s="17">
        <v>2</v>
      </c>
      <c r="G14" s="17"/>
      <c r="H14" s="17">
        <v>2</v>
      </c>
      <c r="I14" s="17">
        <v>1</v>
      </c>
      <c r="J14" s="388"/>
      <c r="K14" s="388"/>
      <c r="L14" s="17"/>
      <c r="M14" s="17">
        <v>2</v>
      </c>
      <c r="N14" s="17"/>
      <c r="O14" s="17">
        <v>2</v>
      </c>
      <c r="P14" s="17" t="s">
        <v>6</v>
      </c>
      <c r="Q14" s="388"/>
      <c r="R14" s="388"/>
      <c r="S14" s="412"/>
      <c r="T14" s="388"/>
      <c r="U14" s="388"/>
      <c r="V14" s="388"/>
      <c r="W14" s="388"/>
      <c r="X14" s="388"/>
      <c r="Y14" s="388"/>
      <c r="Z14" s="412"/>
      <c r="AA14" s="388"/>
      <c r="AB14" s="388"/>
      <c r="AC14" s="412"/>
      <c r="AD14" s="388"/>
      <c r="AE14" s="388"/>
      <c r="AF14" s="388"/>
      <c r="AG14" s="375">
        <f t="shared" si="0"/>
        <v>9</v>
      </c>
      <c r="AH14" s="375" t="s">
        <v>406</v>
      </c>
    </row>
    <row r="15" spans="1:34" s="11" customFormat="1">
      <c r="A15" s="410" t="s">
        <v>349</v>
      </c>
      <c r="B15" s="373" t="s">
        <v>36</v>
      </c>
      <c r="C15" s="388"/>
      <c r="D15" s="388"/>
      <c r="E15" s="17"/>
      <c r="F15" s="17">
        <v>2</v>
      </c>
      <c r="G15" s="17"/>
      <c r="H15" s="17">
        <v>2</v>
      </c>
      <c r="I15" s="17">
        <v>1</v>
      </c>
      <c r="J15" s="388"/>
      <c r="K15" s="388"/>
      <c r="L15" s="17"/>
      <c r="M15" s="17">
        <v>2</v>
      </c>
      <c r="N15" s="17"/>
      <c r="O15" s="17">
        <v>2</v>
      </c>
      <c r="P15" s="17" t="s">
        <v>6</v>
      </c>
      <c r="Q15" s="388"/>
      <c r="R15" s="388"/>
      <c r="S15" s="412"/>
      <c r="T15" s="388"/>
      <c r="U15" s="388"/>
      <c r="V15" s="388"/>
      <c r="W15" s="388"/>
      <c r="X15" s="388"/>
      <c r="Y15" s="388"/>
      <c r="Z15" s="412"/>
      <c r="AA15" s="388"/>
      <c r="AB15" s="388"/>
      <c r="AC15" s="412"/>
      <c r="AD15" s="388"/>
      <c r="AE15" s="388"/>
      <c r="AF15" s="388"/>
      <c r="AG15" s="375">
        <f t="shared" si="0"/>
        <v>9</v>
      </c>
      <c r="AH15" s="375" t="s">
        <v>406</v>
      </c>
    </row>
    <row r="16" spans="1:34" s="11" customFormat="1">
      <c r="A16" s="410" t="s">
        <v>155</v>
      </c>
      <c r="B16" s="373" t="s">
        <v>36</v>
      </c>
      <c r="C16" s="388"/>
      <c r="D16" s="388"/>
      <c r="E16" s="17">
        <v>2</v>
      </c>
      <c r="F16" s="17"/>
      <c r="G16" s="17">
        <v>2</v>
      </c>
      <c r="H16" s="17"/>
      <c r="I16" s="17">
        <v>2</v>
      </c>
      <c r="J16" s="388"/>
      <c r="K16" s="388"/>
      <c r="L16" s="17">
        <v>2</v>
      </c>
      <c r="M16" s="17"/>
      <c r="N16" s="17">
        <v>2</v>
      </c>
      <c r="O16" s="17"/>
      <c r="P16" s="17" t="s">
        <v>6</v>
      </c>
      <c r="Q16" s="388"/>
      <c r="R16" s="388"/>
      <c r="S16" s="412"/>
      <c r="T16" s="388"/>
      <c r="U16" s="388"/>
      <c r="V16" s="388"/>
      <c r="W16" s="388"/>
      <c r="X16" s="388"/>
      <c r="Y16" s="388"/>
      <c r="Z16" s="412"/>
      <c r="AA16" s="388"/>
      <c r="AB16" s="388"/>
      <c r="AC16" s="412"/>
      <c r="AD16" s="388"/>
      <c r="AE16" s="388"/>
      <c r="AF16" s="388"/>
      <c r="AG16" s="375">
        <f t="shared" si="0"/>
        <v>10</v>
      </c>
      <c r="AH16" s="375" t="s">
        <v>406</v>
      </c>
    </row>
    <row r="17" spans="1:35" s="11" customFormat="1">
      <c r="A17" s="410" t="s">
        <v>157</v>
      </c>
      <c r="B17" s="373" t="s">
        <v>36</v>
      </c>
      <c r="C17" s="388"/>
      <c r="D17" s="388"/>
      <c r="E17" s="17"/>
      <c r="F17" s="17">
        <v>2</v>
      </c>
      <c r="G17" s="17"/>
      <c r="H17" s="17">
        <v>2</v>
      </c>
      <c r="I17" s="17">
        <v>1</v>
      </c>
      <c r="J17" s="388"/>
      <c r="K17" s="388"/>
      <c r="L17" s="17"/>
      <c r="M17" s="17">
        <v>2</v>
      </c>
      <c r="N17" s="17"/>
      <c r="O17" s="17">
        <v>2</v>
      </c>
      <c r="P17" s="17" t="s">
        <v>6</v>
      </c>
      <c r="Q17" s="388"/>
      <c r="R17" s="388"/>
      <c r="S17" s="412"/>
      <c r="T17" s="388"/>
      <c r="U17" s="388"/>
      <c r="V17" s="388"/>
      <c r="W17" s="388"/>
      <c r="X17" s="388"/>
      <c r="Y17" s="388"/>
      <c r="Z17" s="412"/>
      <c r="AA17" s="388"/>
      <c r="AB17" s="388"/>
      <c r="AC17" s="412"/>
      <c r="AD17" s="388"/>
      <c r="AE17" s="388"/>
      <c r="AF17" s="388"/>
      <c r="AG17" s="375">
        <f t="shared" si="0"/>
        <v>9</v>
      </c>
      <c r="AH17" s="375" t="s">
        <v>406</v>
      </c>
      <c r="AI17" s="11" t="s">
        <v>6</v>
      </c>
    </row>
    <row r="18" spans="1:35" s="11" customFormat="1">
      <c r="A18" s="410" t="s">
        <v>278</v>
      </c>
      <c r="B18" s="373" t="s">
        <v>36</v>
      </c>
      <c r="C18" s="388"/>
      <c r="D18" s="388"/>
      <c r="E18" s="17"/>
      <c r="F18" s="17">
        <v>2</v>
      </c>
      <c r="G18" s="17"/>
      <c r="H18" s="17">
        <v>2</v>
      </c>
      <c r="I18" s="17">
        <v>1</v>
      </c>
      <c r="J18" s="388"/>
      <c r="K18" s="388"/>
      <c r="L18" s="17"/>
      <c r="M18" s="17">
        <v>2</v>
      </c>
      <c r="N18" s="17"/>
      <c r="O18" s="17">
        <v>2</v>
      </c>
      <c r="P18" s="17" t="s">
        <v>6</v>
      </c>
      <c r="Q18" s="388"/>
      <c r="R18" s="388"/>
      <c r="S18" s="412"/>
      <c r="T18" s="388"/>
      <c r="U18" s="388"/>
      <c r="V18" s="388"/>
      <c r="W18" s="388"/>
      <c r="X18" s="388"/>
      <c r="Y18" s="388"/>
      <c r="Z18" s="412"/>
      <c r="AA18" s="388"/>
      <c r="AB18" s="388"/>
      <c r="AC18" s="412"/>
      <c r="AD18" s="388"/>
      <c r="AE18" s="388"/>
      <c r="AF18" s="388"/>
      <c r="AG18" s="375">
        <f t="shared" si="0"/>
        <v>9</v>
      </c>
      <c r="AH18" s="375" t="s">
        <v>406</v>
      </c>
    </row>
    <row r="19" spans="1:35" s="11" customFormat="1">
      <c r="A19" s="410" t="s">
        <v>161</v>
      </c>
      <c r="B19" s="373" t="s">
        <v>36</v>
      </c>
      <c r="C19" s="388"/>
      <c r="D19" s="388"/>
      <c r="E19" s="17">
        <v>2</v>
      </c>
      <c r="F19" s="17"/>
      <c r="G19" s="17">
        <v>2</v>
      </c>
      <c r="H19" s="17"/>
      <c r="I19" s="17">
        <v>2</v>
      </c>
      <c r="J19" s="388"/>
      <c r="K19" s="388"/>
      <c r="L19" s="17">
        <v>2</v>
      </c>
      <c r="M19" s="17"/>
      <c r="N19" s="17">
        <v>2</v>
      </c>
      <c r="O19" s="17"/>
      <c r="P19" s="17" t="s">
        <v>6</v>
      </c>
      <c r="Q19" s="388"/>
      <c r="R19" s="388"/>
      <c r="S19" s="412"/>
      <c r="T19" s="388"/>
      <c r="U19" s="388"/>
      <c r="V19" s="388"/>
      <c r="W19" s="388"/>
      <c r="X19" s="388"/>
      <c r="Y19" s="388"/>
      <c r="Z19" s="412"/>
      <c r="AA19" s="388"/>
      <c r="AB19" s="388"/>
      <c r="AC19" s="412"/>
      <c r="AD19" s="388"/>
      <c r="AE19" s="388"/>
      <c r="AF19" s="388"/>
      <c r="AG19" s="375">
        <f t="shared" si="0"/>
        <v>10</v>
      </c>
      <c r="AH19" s="375" t="s">
        <v>406</v>
      </c>
    </row>
    <row r="20" spans="1:35" s="11" customFormat="1">
      <c r="A20" s="410" t="s">
        <v>159</v>
      </c>
      <c r="B20" s="373" t="s">
        <v>36</v>
      </c>
      <c r="C20" s="388"/>
      <c r="D20" s="388"/>
      <c r="E20" s="17"/>
      <c r="F20" s="17">
        <v>2</v>
      </c>
      <c r="G20" s="17"/>
      <c r="H20" s="17">
        <v>2</v>
      </c>
      <c r="I20" s="17">
        <v>1</v>
      </c>
      <c r="J20" s="388"/>
      <c r="K20" s="388"/>
      <c r="L20" s="17"/>
      <c r="M20" s="17">
        <v>2</v>
      </c>
      <c r="N20" s="17"/>
      <c r="O20" s="17">
        <v>2</v>
      </c>
      <c r="P20" s="17" t="s">
        <v>6</v>
      </c>
      <c r="Q20" s="388"/>
      <c r="R20" s="388"/>
      <c r="S20" s="412"/>
      <c r="T20" s="388"/>
      <c r="U20" s="388"/>
      <c r="V20" s="388"/>
      <c r="W20" s="388"/>
      <c r="X20" s="388"/>
      <c r="Y20" s="388"/>
      <c r="Z20" s="412"/>
      <c r="AA20" s="388"/>
      <c r="AB20" s="388"/>
      <c r="AC20" s="412"/>
      <c r="AD20" s="388"/>
      <c r="AE20" s="388"/>
      <c r="AF20" s="388"/>
      <c r="AG20" s="375">
        <f t="shared" si="0"/>
        <v>9</v>
      </c>
      <c r="AH20" s="375" t="s">
        <v>406</v>
      </c>
    </row>
    <row r="21" spans="1:35" s="11" customFormat="1">
      <c r="A21" s="410" t="s">
        <v>279</v>
      </c>
      <c r="B21" s="373" t="s">
        <v>36</v>
      </c>
      <c r="C21" s="388"/>
      <c r="D21" s="388"/>
      <c r="E21" s="17">
        <v>2</v>
      </c>
      <c r="F21" s="17"/>
      <c r="G21" s="17">
        <v>2</v>
      </c>
      <c r="H21" s="17"/>
      <c r="I21" s="17">
        <v>2</v>
      </c>
      <c r="J21" s="388"/>
      <c r="K21" s="388"/>
      <c r="L21" s="17">
        <v>2</v>
      </c>
      <c r="M21" s="17"/>
      <c r="N21" s="17">
        <v>2</v>
      </c>
      <c r="O21" s="17"/>
      <c r="P21" s="17" t="s">
        <v>6</v>
      </c>
      <c r="Q21" s="388"/>
      <c r="R21" s="388"/>
      <c r="S21" s="388"/>
      <c r="T21" s="388"/>
      <c r="U21" s="388"/>
      <c r="V21" s="388"/>
      <c r="W21" s="388"/>
      <c r="X21" s="388"/>
      <c r="Y21" s="388"/>
      <c r="Z21" s="388"/>
      <c r="AA21" s="388"/>
      <c r="AB21" s="388"/>
      <c r="AC21" s="388"/>
      <c r="AD21" s="388"/>
      <c r="AE21" s="388"/>
      <c r="AF21" s="388"/>
      <c r="AG21" s="375">
        <f t="shared" si="0"/>
        <v>10</v>
      </c>
      <c r="AH21" s="375" t="s">
        <v>406</v>
      </c>
    </row>
    <row r="22" spans="1:35" s="11" customFormat="1">
      <c r="A22" s="410" t="s">
        <v>163</v>
      </c>
      <c r="B22" s="373" t="s">
        <v>36</v>
      </c>
      <c r="C22" s="388"/>
      <c r="D22" s="388"/>
      <c r="E22" s="17"/>
      <c r="F22" s="17">
        <v>2</v>
      </c>
      <c r="G22" s="17"/>
      <c r="H22" s="17">
        <v>2</v>
      </c>
      <c r="I22" s="17">
        <v>1</v>
      </c>
      <c r="J22" s="388"/>
      <c r="K22" s="388"/>
      <c r="L22" s="17"/>
      <c r="M22" s="17">
        <v>2</v>
      </c>
      <c r="N22" s="17"/>
      <c r="O22" s="17">
        <v>2</v>
      </c>
      <c r="P22" s="17" t="s">
        <v>6</v>
      </c>
      <c r="Q22" s="388"/>
      <c r="R22" s="388"/>
      <c r="S22" s="388"/>
      <c r="T22" s="388"/>
      <c r="U22" s="388"/>
      <c r="V22" s="388"/>
      <c r="W22" s="388"/>
      <c r="X22" s="388"/>
      <c r="Y22" s="388"/>
      <c r="Z22" s="388"/>
      <c r="AA22" s="388"/>
      <c r="AB22" s="388"/>
      <c r="AC22" s="388"/>
      <c r="AD22" s="388"/>
      <c r="AE22" s="388"/>
      <c r="AF22" s="388"/>
      <c r="AG22" s="375">
        <f t="shared" ref="AG22:AG43" si="1">SUM(C22:AF22)</f>
        <v>9</v>
      </c>
      <c r="AH22" s="375" t="s">
        <v>406</v>
      </c>
    </row>
    <row r="23" spans="1:35" s="11" customFormat="1">
      <c r="A23" s="410" t="s">
        <v>182</v>
      </c>
      <c r="B23" s="373" t="s">
        <v>36</v>
      </c>
      <c r="C23" s="388"/>
      <c r="D23" s="388"/>
      <c r="E23" s="17">
        <v>2</v>
      </c>
      <c r="F23" s="17"/>
      <c r="G23" s="17">
        <v>2</v>
      </c>
      <c r="H23" s="17"/>
      <c r="I23" s="17">
        <v>2</v>
      </c>
      <c r="J23" s="388"/>
      <c r="K23" s="388"/>
      <c r="L23" s="17">
        <v>2</v>
      </c>
      <c r="M23" s="17"/>
      <c r="N23" s="17">
        <v>2</v>
      </c>
      <c r="O23" s="17"/>
      <c r="P23" s="17" t="s">
        <v>6</v>
      </c>
      <c r="Q23" s="388"/>
      <c r="R23" s="388"/>
      <c r="S23" s="388"/>
      <c r="T23" s="388"/>
      <c r="U23" s="388"/>
      <c r="V23" s="388"/>
      <c r="W23" s="388"/>
      <c r="X23" s="388"/>
      <c r="Y23" s="388"/>
      <c r="Z23" s="388"/>
      <c r="AA23" s="388"/>
      <c r="AB23" s="388"/>
      <c r="AC23" s="388"/>
      <c r="AD23" s="388"/>
      <c r="AE23" s="388"/>
      <c r="AF23" s="388"/>
      <c r="AG23" s="375">
        <f t="shared" si="1"/>
        <v>10</v>
      </c>
      <c r="AH23" s="375" t="s">
        <v>406</v>
      </c>
    </row>
    <row r="24" spans="1:35" s="11" customFormat="1">
      <c r="A24" s="410" t="s">
        <v>165</v>
      </c>
      <c r="B24" s="373" t="s">
        <v>36</v>
      </c>
      <c r="C24" s="388"/>
      <c r="D24" s="388"/>
      <c r="E24" s="17"/>
      <c r="F24" s="17">
        <v>2</v>
      </c>
      <c r="G24" s="17"/>
      <c r="H24" s="17">
        <v>2</v>
      </c>
      <c r="I24" s="17">
        <v>1</v>
      </c>
      <c r="J24" s="388"/>
      <c r="K24" s="388"/>
      <c r="L24" s="17"/>
      <c r="M24" s="17">
        <v>2</v>
      </c>
      <c r="N24" s="17"/>
      <c r="O24" s="17">
        <v>2</v>
      </c>
      <c r="P24" s="17" t="s">
        <v>6</v>
      </c>
      <c r="Q24" s="388"/>
      <c r="R24" s="388"/>
      <c r="S24" s="388"/>
      <c r="T24" s="388"/>
      <c r="U24" s="388"/>
      <c r="V24" s="388"/>
      <c r="W24" s="388"/>
      <c r="X24" s="388"/>
      <c r="Y24" s="388"/>
      <c r="Z24" s="388"/>
      <c r="AA24" s="388"/>
      <c r="AB24" s="388"/>
      <c r="AC24" s="388"/>
      <c r="AD24" s="388"/>
      <c r="AE24" s="388"/>
      <c r="AF24" s="388"/>
      <c r="AG24" s="375">
        <f t="shared" si="1"/>
        <v>9</v>
      </c>
      <c r="AH24" s="375" t="s">
        <v>406</v>
      </c>
    </row>
    <row r="25" spans="1:35" s="11" customFormat="1">
      <c r="A25" s="410" t="s">
        <v>167</v>
      </c>
      <c r="B25" s="373" t="s">
        <v>36</v>
      </c>
      <c r="C25" s="388"/>
      <c r="D25" s="388"/>
      <c r="E25" s="17">
        <v>2</v>
      </c>
      <c r="F25" s="17"/>
      <c r="G25" s="17">
        <v>2</v>
      </c>
      <c r="H25" s="17"/>
      <c r="I25" s="17">
        <v>2</v>
      </c>
      <c r="J25" s="388"/>
      <c r="K25" s="388"/>
      <c r="L25" s="17">
        <v>2</v>
      </c>
      <c r="M25" s="17"/>
      <c r="N25" s="17">
        <v>2</v>
      </c>
      <c r="O25" s="17"/>
      <c r="P25" s="17" t="s">
        <v>6</v>
      </c>
      <c r="Q25" s="388"/>
      <c r="R25" s="388"/>
      <c r="S25" s="388"/>
      <c r="T25" s="388"/>
      <c r="U25" s="388"/>
      <c r="V25" s="388"/>
      <c r="W25" s="388"/>
      <c r="X25" s="388"/>
      <c r="Y25" s="388"/>
      <c r="Z25" s="388"/>
      <c r="AA25" s="388"/>
      <c r="AB25" s="388"/>
      <c r="AC25" s="388"/>
      <c r="AD25" s="388"/>
      <c r="AE25" s="388"/>
      <c r="AF25" s="388"/>
      <c r="AG25" s="375">
        <f t="shared" si="1"/>
        <v>10</v>
      </c>
      <c r="AH25" s="375" t="s">
        <v>406</v>
      </c>
    </row>
    <row r="26" spans="1:35" s="11" customFormat="1">
      <c r="A26" s="410" t="s">
        <v>281</v>
      </c>
      <c r="B26" s="373" t="s">
        <v>36</v>
      </c>
      <c r="C26" s="388"/>
      <c r="D26" s="388"/>
      <c r="E26" s="17"/>
      <c r="F26" s="17">
        <v>2</v>
      </c>
      <c r="G26" s="17"/>
      <c r="H26" s="17">
        <v>2</v>
      </c>
      <c r="I26" s="17">
        <v>1</v>
      </c>
      <c r="J26" s="388"/>
      <c r="K26" s="388"/>
      <c r="L26" s="17"/>
      <c r="M26" s="17">
        <v>2</v>
      </c>
      <c r="N26" s="17"/>
      <c r="O26" s="17">
        <v>2</v>
      </c>
      <c r="P26" s="17" t="s">
        <v>6</v>
      </c>
      <c r="Q26" s="388"/>
      <c r="R26" s="388"/>
      <c r="S26" s="388"/>
      <c r="T26" s="388"/>
      <c r="U26" s="388"/>
      <c r="V26" s="388"/>
      <c r="W26" s="388"/>
      <c r="X26" s="388"/>
      <c r="Y26" s="388"/>
      <c r="Z26" s="388"/>
      <c r="AA26" s="388"/>
      <c r="AB26" s="388"/>
      <c r="AC26" s="388"/>
      <c r="AD26" s="388"/>
      <c r="AE26" s="388"/>
      <c r="AF26" s="388"/>
      <c r="AG26" s="375">
        <f t="shared" si="1"/>
        <v>9</v>
      </c>
      <c r="AH26" s="375" t="s">
        <v>406</v>
      </c>
    </row>
    <row r="27" spans="1:35" s="11" customFormat="1">
      <c r="A27" s="410" t="s">
        <v>170</v>
      </c>
      <c r="B27" s="373" t="s">
        <v>36</v>
      </c>
      <c r="C27" s="388"/>
      <c r="D27" s="388"/>
      <c r="E27" s="17">
        <v>2</v>
      </c>
      <c r="F27" s="17"/>
      <c r="G27" s="17">
        <v>2</v>
      </c>
      <c r="H27" s="17"/>
      <c r="I27" s="17">
        <v>2</v>
      </c>
      <c r="J27" s="388"/>
      <c r="K27" s="388"/>
      <c r="L27" s="17">
        <v>2</v>
      </c>
      <c r="M27" s="17"/>
      <c r="N27" s="17">
        <v>2</v>
      </c>
      <c r="O27" s="17"/>
      <c r="P27" s="17" t="s">
        <v>6</v>
      </c>
      <c r="Q27" s="388"/>
      <c r="R27" s="388"/>
      <c r="S27" s="388"/>
      <c r="T27" s="388"/>
      <c r="U27" s="388"/>
      <c r="V27" s="388"/>
      <c r="W27" s="388"/>
      <c r="X27" s="388"/>
      <c r="Y27" s="388"/>
      <c r="Z27" s="388"/>
      <c r="AA27" s="388"/>
      <c r="AB27" s="388"/>
      <c r="AC27" s="388"/>
      <c r="AD27" s="388"/>
      <c r="AE27" s="388"/>
      <c r="AF27" s="388"/>
      <c r="AG27" s="375">
        <f t="shared" si="1"/>
        <v>10</v>
      </c>
      <c r="AH27" s="375" t="s">
        <v>406</v>
      </c>
    </row>
    <row r="28" spans="1:35" s="11" customFormat="1">
      <c r="A28" s="410" t="s">
        <v>283</v>
      </c>
      <c r="B28" s="373" t="s">
        <v>36</v>
      </c>
      <c r="C28" s="388"/>
      <c r="D28" s="388"/>
      <c r="E28" s="17"/>
      <c r="F28" s="17">
        <v>2</v>
      </c>
      <c r="G28" s="17"/>
      <c r="H28" s="17">
        <v>2</v>
      </c>
      <c r="I28" s="17">
        <v>1</v>
      </c>
      <c r="J28" s="388"/>
      <c r="K28" s="388"/>
      <c r="L28" s="17"/>
      <c r="M28" s="17">
        <v>2</v>
      </c>
      <c r="N28" s="17"/>
      <c r="O28" s="17">
        <v>2</v>
      </c>
      <c r="P28" s="17" t="s">
        <v>6</v>
      </c>
      <c r="Q28" s="388"/>
      <c r="R28" s="388"/>
      <c r="S28" s="388"/>
      <c r="T28" s="388"/>
      <c r="U28" s="388"/>
      <c r="V28" s="388"/>
      <c r="W28" s="388"/>
      <c r="X28" s="388"/>
      <c r="Y28" s="388"/>
      <c r="Z28" s="388"/>
      <c r="AA28" s="388"/>
      <c r="AB28" s="388"/>
      <c r="AC28" s="388"/>
      <c r="AD28" s="388"/>
      <c r="AE28" s="388"/>
      <c r="AF28" s="388"/>
      <c r="AG28" s="375">
        <f t="shared" si="1"/>
        <v>9</v>
      </c>
      <c r="AH28" s="375" t="s">
        <v>406</v>
      </c>
    </row>
    <row r="29" spans="1:35" s="11" customFormat="1">
      <c r="A29" s="410" t="s">
        <v>285</v>
      </c>
      <c r="B29" s="373" t="s">
        <v>36</v>
      </c>
      <c r="C29" s="388"/>
      <c r="D29" s="388"/>
      <c r="E29" s="17"/>
      <c r="F29" s="17">
        <v>2</v>
      </c>
      <c r="G29" s="17"/>
      <c r="H29" s="17">
        <v>2</v>
      </c>
      <c r="I29" s="17">
        <v>1</v>
      </c>
      <c r="J29" s="388"/>
      <c r="K29" s="388"/>
      <c r="L29" s="17"/>
      <c r="M29" s="17">
        <v>2</v>
      </c>
      <c r="N29" s="17"/>
      <c r="O29" s="17">
        <v>2</v>
      </c>
      <c r="P29" s="17" t="s">
        <v>6</v>
      </c>
      <c r="Q29" s="388"/>
      <c r="R29" s="388"/>
      <c r="S29" s="388"/>
      <c r="T29" s="388"/>
      <c r="U29" s="388"/>
      <c r="V29" s="388"/>
      <c r="W29" s="388"/>
      <c r="X29" s="388"/>
      <c r="Y29" s="388"/>
      <c r="Z29" s="388"/>
      <c r="AA29" s="388"/>
      <c r="AB29" s="388"/>
      <c r="AC29" s="388"/>
      <c r="AD29" s="388"/>
      <c r="AE29" s="388"/>
      <c r="AF29" s="388"/>
      <c r="AG29" s="375">
        <f t="shared" si="1"/>
        <v>9</v>
      </c>
      <c r="AH29" s="375" t="s">
        <v>406</v>
      </c>
    </row>
    <row r="30" spans="1:35" s="11" customFormat="1">
      <c r="A30" s="411" t="s">
        <v>172</v>
      </c>
      <c r="B30" s="373" t="s">
        <v>36</v>
      </c>
      <c r="C30" s="388"/>
      <c r="D30" s="388"/>
      <c r="E30" s="17">
        <v>2</v>
      </c>
      <c r="F30" s="17"/>
      <c r="G30" s="17">
        <v>2</v>
      </c>
      <c r="H30" s="17"/>
      <c r="I30" s="17">
        <v>2</v>
      </c>
      <c r="J30" s="388"/>
      <c r="K30" s="388"/>
      <c r="L30" s="17">
        <v>2</v>
      </c>
      <c r="M30" s="17"/>
      <c r="N30" s="17">
        <v>2</v>
      </c>
      <c r="O30" s="17"/>
      <c r="P30" s="17" t="s">
        <v>6</v>
      </c>
      <c r="Q30" s="388"/>
      <c r="R30" s="388"/>
      <c r="S30" s="388"/>
      <c r="T30" s="388"/>
      <c r="U30" s="388"/>
      <c r="V30" s="388"/>
      <c r="W30" s="388"/>
      <c r="X30" s="388"/>
      <c r="Y30" s="388"/>
      <c r="Z30" s="388"/>
      <c r="AA30" s="388"/>
      <c r="AB30" s="388"/>
      <c r="AC30" s="388"/>
      <c r="AD30" s="388"/>
      <c r="AE30" s="388"/>
      <c r="AF30" s="388"/>
      <c r="AG30" s="375">
        <f t="shared" si="1"/>
        <v>10</v>
      </c>
      <c r="AH30" s="375" t="s">
        <v>406</v>
      </c>
    </row>
    <row r="31" spans="1:35" s="11" customFormat="1">
      <c r="A31" s="410" t="s">
        <v>173</v>
      </c>
      <c r="B31" s="373" t="s">
        <v>36</v>
      </c>
      <c r="C31" s="388"/>
      <c r="D31" s="388"/>
      <c r="E31" s="17">
        <v>2</v>
      </c>
      <c r="F31" s="17"/>
      <c r="G31" s="17">
        <v>2</v>
      </c>
      <c r="H31" s="17"/>
      <c r="I31" s="17">
        <v>2</v>
      </c>
      <c r="J31" s="388"/>
      <c r="K31" s="388"/>
      <c r="L31" s="17">
        <v>2</v>
      </c>
      <c r="M31" s="17"/>
      <c r="N31" s="17">
        <v>2</v>
      </c>
      <c r="O31" s="17"/>
      <c r="P31" s="17" t="s">
        <v>6</v>
      </c>
      <c r="Q31" s="388"/>
      <c r="R31" s="388"/>
      <c r="S31" s="388"/>
      <c r="T31" s="388"/>
      <c r="U31" s="388"/>
      <c r="V31" s="388"/>
      <c r="W31" s="388"/>
      <c r="X31" s="388"/>
      <c r="Y31" s="388"/>
      <c r="Z31" s="388"/>
      <c r="AA31" s="388"/>
      <c r="AB31" s="388"/>
      <c r="AC31" s="388"/>
      <c r="AD31" s="388"/>
      <c r="AE31" s="388"/>
      <c r="AF31" s="388"/>
      <c r="AG31" s="375">
        <f t="shared" si="1"/>
        <v>10</v>
      </c>
      <c r="AH31" s="375" t="s">
        <v>406</v>
      </c>
    </row>
    <row r="32" spans="1:35" s="11" customFormat="1">
      <c r="A32" s="410" t="s">
        <v>175</v>
      </c>
      <c r="B32" s="373" t="s">
        <v>36</v>
      </c>
      <c r="C32" s="388"/>
      <c r="D32" s="388"/>
      <c r="E32" s="17"/>
      <c r="F32" s="17">
        <v>2</v>
      </c>
      <c r="G32" s="17"/>
      <c r="H32" s="17">
        <v>2</v>
      </c>
      <c r="I32" s="17">
        <v>1</v>
      </c>
      <c r="J32" s="388"/>
      <c r="K32" s="388"/>
      <c r="L32" s="17"/>
      <c r="M32" s="17">
        <v>2</v>
      </c>
      <c r="N32" s="17"/>
      <c r="O32" s="17">
        <v>2</v>
      </c>
      <c r="P32" s="17" t="s">
        <v>6</v>
      </c>
      <c r="Q32" s="388"/>
      <c r="R32" s="388"/>
      <c r="S32" s="388"/>
      <c r="T32" s="388"/>
      <c r="U32" s="388"/>
      <c r="V32" s="388"/>
      <c r="W32" s="388"/>
      <c r="X32" s="388"/>
      <c r="Y32" s="388"/>
      <c r="Z32" s="388"/>
      <c r="AA32" s="388"/>
      <c r="AB32" s="388"/>
      <c r="AC32" s="388"/>
      <c r="AD32" s="388"/>
      <c r="AE32" s="388"/>
      <c r="AF32" s="388"/>
      <c r="AG32" s="375">
        <f t="shared" si="1"/>
        <v>9</v>
      </c>
      <c r="AH32" s="375" t="s">
        <v>406</v>
      </c>
    </row>
    <row r="33" spans="1:36" s="11" customFormat="1">
      <c r="A33" s="410" t="s">
        <v>177</v>
      </c>
      <c r="B33" s="373" t="s">
        <v>36</v>
      </c>
      <c r="C33" s="388"/>
      <c r="D33" s="388"/>
      <c r="E33" s="17">
        <v>2</v>
      </c>
      <c r="F33" s="17"/>
      <c r="G33" s="17">
        <v>2</v>
      </c>
      <c r="H33" s="17"/>
      <c r="I33" s="17">
        <v>2</v>
      </c>
      <c r="J33" s="388"/>
      <c r="K33" s="388"/>
      <c r="L33" s="17">
        <v>2</v>
      </c>
      <c r="M33" s="17"/>
      <c r="N33" s="17">
        <v>2</v>
      </c>
      <c r="O33" s="17"/>
      <c r="P33" s="17" t="s">
        <v>6</v>
      </c>
      <c r="Q33" s="388"/>
      <c r="R33" s="388"/>
      <c r="S33" s="388"/>
      <c r="T33" s="388"/>
      <c r="U33" s="388"/>
      <c r="V33" s="388"/>
      <c r="W33" s="388"/>
      <c r="X33" s="388"/>
      <c r="Y33" s="388"/>
      <c r="Z33" s="388"/>
      <c r="AA33" s="388"/>
      <c r="AB33" s="388"/>
      <c r="AC33" s="388"/>
      <c r="AD33" s="388"/>
      <c r="AE33" s="388"/>
      <c r="AF33" s="388"/>
      <c r="AG33" s="375">
        <f t="shared" si="1"/>
        <v>10</v>
      </c>
      <c r="AH33" s="375" t="s">
        <v>406</v>
      </c>
    </row>
    <row r="34" spans="1:36" s="11" customFormat="1">
      <c r="A34" s="411" t="s">
        <v>287</v>
      </c>
      <c r="B34" s="373" t="s">
        <v>36</v>
      </c>
      <c r="C34" s="388"/>
      <c r="D34" s="388"/>
      <c r="E34" s="17"/>
      <c r="F34" s="17">
        <v>2</v>
      </c>
      <c r="G34" s="17"/>
      <c r="H34" s="17">
        <v>2</v>
      </c>
      <c r="I34" s="17">
        <v>1</v>
      </c>
      <c r="J34" s="388"/>
      <c r="K34" s="388"/>
      <c r="L34" s="17"/>
      <c r="M34" s="17">
        <v>2</v>
      </c>
      <c r="N34" s="17"/>
      <c r="O34" s="17">
        <v>2</v>
      </c>
      <c r="P34" s="17" t="s">
        <v>6</v>
      </c>
      <c r="Q34" s="388"/>
      <c r="R34" s="388"/>
      <c r="S34" s="388"/>
      <c r="T34" s="388"/>
      <c r="U34" s="388"/>
      <c r="V34" s="388"/>
      <c r="W34" s="388"/>
      <c r="X34" s="388"/>
      <c r="Y34" s="388"/>
      <c r="Z34" s="388"/>
      <c r="AA34" s="388"/>
      <c r="AB34" s="388"/>
      <c r="AC34" s="388"/>
      <c r="AD34" s="388"/>
      <c r="AE34" s="388"/>
      <c r="AF34" s="388"/>
      <c r="AG34" s="375">
        <f t="shared" si="1"/>
        <v>9</v>
      </c>
      <c r="AH34" s="375" t="s">
        <v>406</v>
      </c>
    </row>
    <row r="35" spans="1:36" s="11" customFormat="1">
      <c r="A35" s="410" t="s">
        <v>290</v>
      </c>
      <c r="B35" s="373" t="s">
        <v>36</v>
      </c>
      <c r="C35" s="388"/>
      <c r="D35" s="388"/>
      <c r="E35" s="17">
        <v>2</v>
      </c>
      <c r="F35" s="17"/>
      <c r="G35" s="17">
        <v>2</v>
      </c>
      <c r="H35" s="17"/>
      <c r="I35" s="17">
        <v>2</v>
      </c>
      <c r="J35" s="388"/>
      <c r="K35" s="388"/>
      <c r="L35" s="17">
        <v>2</v>
      </c>
      <c r="M35" s="17"/>
      <c r="N35" s="17">
        <v>2</v>
      </c>
      <c r="O35" s="17"/>
      <c r="P35" s="17" t="s">
        <v>6</v>
      </c>
      <c r="Q35" s="388"/>
      <c r="R35" s="388"/>
      <c r="S35" s="388"/>
      <c r="T35" s="388"/>
      <c r="U35" s="388"/>
      <c r="V35" s="388"/>
      <c r="W35" s="388"/>
      <c r="X35" s="388"/>
      <c r="Y35" s="388"/>
      <c r="Z35" s="388"/>
      <c r="AA35" s="388"/>
      <c r="AB35" s="388"/>
      <c r="AC35" s="388"/>
      <c r="AD35" s="388"/>
      <c r="AE35" s="388"/>
      <c r="AF35" s="388"/>
      <c r="AG35" s="375">
        <f t="shared" si="1"/>
        <v>10</v>
      </c>
      <c r="AH35" s="375" t="s">
        <v>406</v>
      </c>
    </row>
    <row r="36" spans="1:36" s="11" customFormat="1">
      <c r="A36" s="410" t="s">
        <v>293</v>
      </c>
      <c r="B36" s="373" t="s">
        <v>36</v>
      </c>
      <c r="C36" s="388"/>
      <c r="D36" s="388"/>
      <c r="E36" s="17"/>
      <c r="F36" s="17">
        <v>2</v>
      </c>
      <c r="G36" s="17"/>
      <c r="H36" s="17">
        <v>2</v>
      </c>
      <c r="I36" s="17">
        <v>1</v>
      </c>
      <c r="J36" s="388"/>
      <c r="K36" s="388"/>
      <c r="L36" s="17"/>
      <c r="M36" s="17">
        <v>2</v>
      </c>
      <c r="N36" s="17"/>
      <c r="O36" s="17">
        <v>2</v>
      </c>
      <c r="P36" s="17" t="s">
        <v>6</v>
      </c>
      <c r="Q36" s="388"/>
      <c r="R36" s="388"/>
      <c r="S36" s="388"/>
      <c r="T36" s="388"/>
      <c r="U36" s="388"/>
      <c r="V36" s="388"/>
      <c r="W36" s="388"/>
      <c r="X36" s="388"/>
      <c r="Y36" s="388"/>
      <c r="Z36" s="388"/>
      <c r="AA36" s="388"/>
      <c r="AB36" s="388"/>
      <c r="AC36" s="388"/>
      <c r="AD36" s="388"/>
      <c r="AE36" s="388"/>
      <c r="AF36" s="388"/>
      <c r="AG36" s="375">
        <f t="shared" si="1"/>
        <v>9</v>
      </c>
      <c r="AH36" s="375" t="s">
        <v>406</v>
      </c>
    </row>
    <row r="37" spans="1:36" s="11" customFormat="1">
      <c r="A37" s="410" t="s">
        <v>295</v>
      </c>
      <c r="B37" s="373" t="s">
        <v>36</v>
      </c>
      <c r="C37" s="388"/>
      <c r="D37" s="388"/>
      <c r="E37" s="17">
        <v>2</v>
      </c>
      <c r="F37" s="17"/>
      <c r="G37" s="17">
        <v>2</v>
      </c>
      <c r="H37" s="17"/>
      <c r="I37" s="17">
        <v>2</v>
      </c>
      <c r="J37" s="388"/>
      <c r="K37" s="388"/>
      <c r="L37" s="17">
        <v>2</v>
      </c>
      <c r="M37" s="17"/>
      <c r="N37" s="17">
        <v>2</v>
      </c>
      <c r="O37" s="17"/>
      <c r="P37" s="17" t="s">
        <v>6</v>
      </c>
      <c r="Q37" s="388"/>
      <c r="R37" s="388"/>
      <c r="S37" s="388"/>
      <c r="T37" s="388"/>
      <c r="U37" s="388"/>
      <c r="V37" s="388"/>
      <c r="W37" s="388"/>
      <c r="X37" s="388"/>
      <c r="Y37" s="388"/>
      <c r="Z37" s="388"/>
      <c r="AA37" s="388"/>
      <c r="AB37" s="388"/>
      <c r="AC37" s="388"/>
      <c r="AD37" s="388"/>
      <c r="AE37" s="388"/>
      <c r="AF37" s="388"/>
      <c r="AG37" s="375">
        <f t="shared" si="1"/>
        <v>10</v>
      </c>
      <c r="AH37" s="375" t="s">
        <v>406</v>
      </c>
    </row>
    <row r="38" spans="1:36" s="11" customFormat="1">
      <c r="A38" s="410" t="s">
        <v>297</v>
      </c>
      <c r="B38" s="373" t="s">
        <v>36</v>
      </c>
      <c r="C38" s="388"/>
      <c r="D38" s="388"/>
      <c r="E38" s="17"/>
      <c r="F38" s="17">
        <v>2</v>
      </c>
      <c r="G38" s="17"/>
      <c r="H38" s="17">
        <v>2</v>
      </c>
      <c r="I38" s="17">
        <v>1</v>
      </c>
      <c r="J38" s="388"/>
      <c r="K38" s="388"/>
      <c r="L38" s="17"/>
      <c r="M38" s="17">
        <v>2</v>
      </c>
      <c r="N38" s="17"/>
      <c r="O38" s="17">
        <v>2</v>
      </c>
      <c r="P38" s="17" t="s">
        <v>6</v>
      </c>
      <c r="Q38" s="388"/>
      <c r="R38" s="388"/>
      <c r="S38" s="388"/>
      <c r="T38" s="388"/>
      <c r="U38" s="388"/>
      <c r="V38" s="388"/>
      <c r="W38" s="388"/>
      <c r="X38" s="388"/>
      <c r="Y38" s="388"/>
      <c r="Z38" s="388"/>
      <c r="AA38" s="388"/>
      <c r="AB38" s="388"/>
      <c r="AC38" s="388"/>
      <c r="AD38" s="388"/>
      <c r="AE38" s="388"/>
      <c r="AF38" s="388"/>
      <c r="AG38" s="375">
        <f t="shared" si="1"/>
        <v>9</v>
      </c>
      <c r="AH38" s="375" t="s">
        <v>406</v>
      </c>
    </row>
    <row r="39" spans="1:36" s="11" customFormat="1">
      <c r="A39" s="410" t="s">
        <v>300</v>
      </c>
      <c r="B39" s="373" t="s">
        <v>36</v>
      </c>
      <c r="C39" s="388"/>
      <c r="D39" s="388"/>
      <c r="E39" s="17">
        <v>2</v>
      </c>
      <c r="F39" s="17"/>
      <c r="G39" s="17">
        <v>2</v>
      </c>
      <c r="H39" s="17"/>
      <c r="I39" s="17">
        <v>2</v>
      </c>
      <c r="J39" s="388"/>
      <c r="K39" s="388"/>
      <c r="L39" s="17">
        <v>2</v>
      </c>
      <c r="M39" s="17"/>
      <c r="N39" s="17">
        <v>2</v>
      </c>
      <c r="O39" s="17"/>
      <c r="P39" s="17" t="s">
        <v>6</v>
      </c>
      <c r="Q39" s="388"/>
      <c r="R39" s="388"/>
      <c r="S39" s="388"/>
      <c r="T39" s="388"/>
      <c r="U39" s="388"/>
      <c r="V39" s="388"/>
      <c r="W39" s="388"/>
      <c r="X39" s="388"/>
      <c r="Y39" s="388"/>
      <c r="Z39" s="388"/>
      <c r="AA39" s="388"/>
      <c r="AB39" s="388"/>
      <c r="AC39" s="388"/>
      <c r="AD39" s="388"/>
      <c r="AE39" s="388"/>
      <c r="AF39" s="388"/>
      <c r="AG39" s="375">
        <f t="shared" si="1"/>
        <v>10</v>
      </c>
      <c r="AH39" s="375" t="s">
        <v>406</v>
      </c>
    </row>
    <row r="40" spans="1:36" s="11" customFormat="1">
      <c r="A40" s="410" t="s">
        <v>303</v>
      </c>
      <c r="B40" s="373" t="s">
        <v>36</v>
      </c>
      <c r="C40" s="388"/>
      <c r="D40" s="388"/>
      <c r="E40" s="17"/>
      <c r="F40" s="17">
        <v>2</v>
      </c>
      <c r="G40" s="17"/>
      <c r="H40" s="17">
        <v>2</v>
      </c>
      <c r="I40" s="17">
        <v>1</v>
      </c>
      <c r="J40" s="388"/>
      <c r="K40" s="388"/>
      <c r="L40" s="17"/>
      <c r="M40" s="17">
        <v>2</v>
      </c>
      <c r="N40" s="17"/>
      <c r="O40" s="17">
        <v>2</v>
      </c>
      <c r="P40" s="17" t="s">
        <v>6</v>
      </c>
      <c r="Q40" s="388"/>
      <c r="R40" s="388"/>
      <c r="S40" s="388"/>
      <c r="T40" s="388"/>
      <c r="U40" s="388"/>
      <c r="V40" s="388"/>
      <c r="W40" s="388"/>
      <c r="X40" s="388"/>
      <c r="Y40" s="388"/>
      <c r="Z40" s="388"/>
      <c r="AA40" s="388"/>
      <c r="AB40" s="388"/>
      <c r="AC40" s="388"/>
      <c r="AD40" s="388"/>
      <c r="AE40" s="388"/>
      <c r="AF40" s="388"/>
      <c r="AG40" s="375">
        <f t="shared" si="1"/>
        <v>9</v>
      </c>
      <c r="AH40" s="375" t="s">
        <v>406</v>
      </c>
    </row>
    <row r="41" spans="1:36" s="11" customFormat="1">
      <c r="A41" s="410" t="s">
        <v>179</v>
      </c>
      <c r="B41" s="373" t="s">
        <v>36</v>
      </c>
      <c r="C41" s="388"/>
      <c r="D41" s="388"/>
      <c r="E41" s="17">
        <v>2</v>
      </c>
      <c r="F41" s="17"/>
      <c r="G41" s="17">
        <v>2</v>
      </c>
      <c r="H41" s="17"/>
      <c r="I41" s="17">
        <v>2</v>
      </c>
      <c r="J41" s="388"/>
      <c r="K41" s="388"/>
      <c r="L41" s="17">
        <v>2</v>
      </c>
      <c r="M41" s="17"/>
      <c r="N41" s="17">
        <v>2</v>
      </c>
      <c r="O41" s="17"/>
      <c r="P41" s="17" t="s">
        <v>6</v>
      </c>
      <c r="Q41" s="388"/>
      <c r="R41" s="388"/>
      <c r="S41" s="388"/>
      <c r="T41" s="388"/>
      <c r="U41" s="388"/>
      <c r="V41" s="388"/>
      <c r="W41" s="388"/>
      <c r="X41" s="388"/>
      <c r="Y41" s="388"/>
      <c r="Z41" s="388"/>
      <c r="AA41" s="388"/>
      <c r="AB41" s="388"/>
      <c r="AC41" s="388"/>
      <c r="AD41" s="388"/>
      <c r="AE41" s="388"/>
      <c r="AF41" s="388"/>
      <c r="AG41" s="375">
        <f t="shared" si="1"/>
        <v>10</v>
      </c>
      <c r="AH41" s="375" t="s">
        <v>406</v>
      </c>
    </row>
    <row r="42" spans="1:36" s="11" customFormat="1">
      <c r="A42" s="410" t="s">
        <v>181</v>
      </c>
      <c r="B42" s="373" t="s">
        <v>36</v>
      </c>
      <c r="C42" s="388"/>
      <c r="D42" s="388"/>
      <c r="E42" s="17"/>
      <c r="F42" s="17">
        <v>2</v>
      </c>
      <c r="G42" s="17"/>
      <c r="H42" s="17">
        <v>2</v>
      </c>
      <c r="I42" s="17">
        <v>1</v>
      </c>
      <c r="J42" s="388"/>
      <c r="K42" s="388"/>
      <c r="L42" s="17"/>
      <c r="M42" s="17">
        <v>2</v>
      </c>
      <c r="N42" s="17"/>
      <c r="O42" s="17">
        <v>2</v>
      </c>
      <c r="P42" s="17" t="s">
        <v>6</v>
      </c>
      <c r="Q42" s="388"/>
      <c r="R42" s="388"/>
      <c r="S42" s="388"/>
      <c r="T42" s="388"/>
      <c r="U42" s="388"/>
      <c r="V42" s="388"/>
      <c r="W42" s="388"/>
      <c r="X42" s="388"/>
      <c r="Y42" s="388"/>
      <c r="Z42" s="388"/>
      <c r="AA42" s="388"/>
      <c r="AB42" s="388"/>
      <c r="AC42" s="388"/>
      <c r="AD42" s="388"/>
      <c r="AE42" s="388"/>
      <c r="AF42" s="388"/>
      <c r="AG42" s="375">
        <f t="shared" si="1"/>
        <v>9</v>
      </c>
      <c r="AH42" s="375" t="s">
        <v>406</v>
      </c>
    </row>
    <row r="43" spans="1:36" s="11" customFormat="1">
      <c r="A43" s="520" t="s">
        <v>317</v>
      </c>
      <c r="B43" s="521"/>
      <c r="C43" s="388"/>
      <c r="D43" s="388"/>
      <c r="E43" s="198">
        <f t="shared" ref="E43:I43" si="2">SUM(E13:E42)</f>
        <v>28</v>
      </c>
      <c r="F43" s="198">
        <f t="shared" si="2"/>
        <v>32</v>
      </c>
      <c r="G43" s="198">
        <f t="shared" si="2"/>
        <v>28</v>
      </c>
      <c r="H43" s="198">
        <f t="shared" si="2"/>
        <v>32</v>
      </c>
      <c r="I43" s="198">
        <f t="shared" si="2"/>
        <v>44</v>
      </c>
      <c r="J43" s="388"/>
      <c r="K43" s="388"/>
      <c r="L43" s="198">
        <f t="shared" ref="L43" si="3">SUM(L13:L42)</f>
        <v>28</v>
      </c>
      <c r="M43" s="198">
        <f t="shared" ref="M43" si="4">SUM(M13:M42)</f>
        <v>32</v>
      </c>
      <c r="N43" s="198">
        <f t="shared" ref="N43" si="5">SUM(N13:N42)</f>
        <v>28</v>
      </c>
      <c r="O43" s="198">
        <f t="shared" ref="O43" si="6">SUM(O13:O42)</f>
        <v>32</v>
      </c>
      <c r="P43" s="198">
        <f t="shared" ref="P43" si="7">SUM(P13:P42)</f>
        <v>0</v>
      </c>
      <c r="Q43" s="388"/>
      <c r="R43" s="388"/>
      <c r="S43" s="388"/>
      <c r="T43" s="388"/>
      <c r="U43" s="388"/>
      <c r="V43" s="388"/>
      <c r="W43" s="388"/>
      <c r="X43" s="388"/>
      <c r="Y43" s="388"/>
      <c r="Z43" s="388"/>
      <c r="AA43" s="388"/>
      <c r="AB43" s="388"/>
      <c r="AC43" s="388"/>
      <c r="AD43" s="388"/>
      <c r="AE43" s="388"/>
      <c r="AF43" s="388"/>
      <c r="AG43" s="375">
        <f t="shared" si="1"/>
        <v>284</v>
      </c>
      <c r="AH43" s="375"/>
    </row>
    <row r="44" spans="1:36" s="11" customFormat="1">
      <c r="A44" s="516" t="s">
        <v>6</v>
      </c>
      <c r="B44" s="515"/>
      <c r="C44" s="515"/>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7"/>
      <c r="AG44" s="424" t="s">
        <v>46</v>
      </c>
      <c r="AH44" s="375" t="s">
        <v>406</v>
      </c>
    </row>
    <row r="45" spans="1:36" s="11" customFormat="1">
      <c r="A45" s="518"/>
      <c r="B45" s="493"/>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519"/>
      <c r="AG45" s="424" t="s">
        <v>47</v>
      </c>
      <c r="AH45" s="375" t="s">
        <v>406</v>
      </c>
    </row>
    <row r="46" spans="1:36" s="11" customFormat="1">
      <c r="A46" s="518"/>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519"/>
      <c r="AG46" s="424" t="s">
        <v>48</v>
      </c>
      <c r="AH46" s="375" t="s">
        <v>406</v>
      </c>
    </row>
    <row r="47" spans="1:36" s="11" customFormat="1">
      <c r="A47" s="493"/>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row>
    <row r="48" spans="1:36" s="11" customFormat="1">
      <c r="A48" s="503" t="s">
        <v>188</v>
      </c>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row>
    <row r="49" spans="1:34" s="11" customFormat="1">
      <c r="A49" s="387" t="s">
        <v>388</v>
      </c>
      <c r="B49" s="371"/>
      <c r="C49" s="388"/>
      <c r="D49" s="388"/>
      <c r="E49" s="198"/>
      <c r="F49" s="198"/>
      <c r="G49" s="198"/>
      <c r="H49" s="198"/>
      <c r="I49" s="198"/>
      <c r="J49" s="388"/>
      <c r="K49" s="388"/>
      <c r="L49" s="198"/>
      <c r="M49" s="198"/>
      <c r="N49" s="17">
        <v>5</v>
      </c>
      <c r="O49" s="198"/>
      <c r="P49" s="198"/>
      <c r="Q49" s="388"/>
      <c r="R49" s="388"/>
      <c r="S49" s="388"/>
      <c r="T49" s="388"/>
      <c r="U49" s="388"/>
      <c r="V49" s="388"/>
      <c r="W49" s="388"/>
      <c r="X49" s="388"/>
      <c r="Y49" s="388"/>
      <c r="Z49" s="388"/>
      <c r="AA49" s="388"/>
      <c r="AB49" s="388">
        <v>5</v>
      </c>
      <c r="AC49" s="388"/>
      <c r="AD49" s="388"/>
      <c r="AE49" s="388"/>
      <c r="AF49" s="388"/>
      <c r="AG49" s="432">
        <v>5</v>
      </c>
      <c r="AH49" s="432" t="s">
        <v>406</v>
      </c>
    </row>
    <row r="50" spans="1:34" s="11" customFormat="1">
      <c r="A50" s="387" t="s">
        <v>389</v>
      </c>
      <c r="B50" s="371"/>
      <c r="C50" s="388"/>
      <c r="D50" s="388"/>
      <c r="E50" s="198"/>
      <c r="F50" s="198"/>
      <c r="G50" s="198"/>
      <c r="H50" s="198"/>
      <c r="I50" s="198"/>
      <c r="J50" s="388"/>
      <c r="K50" s="388"/>
      <c r="L50" s="198"/>
      <c r="M50" s="198"/>
      <c r="N50" s="17">
        <v>4</v>
      </c>
      <c r="O50" s="198"/>
      <c r="P50" s="198"/>
      <c r="Q50" s="388"/>
      <c r="R50" s="388"/>
      <c r="S50" s="388"/>
      <c r="T50" s="388"/>
      <c r="U50" s="388"/>
      <c r="V50" s="388"/>
      <c r="W50" s="388"/>
      <c r="X50" s="388"/>
      <c r="Y50" s="388"/>
      <c r="Z50" s="388"/>
      <c r="AA50" s="388"/>
      <c r="AB50" s="388">
        <v>4</v>
      </c>
      <c r="AC50" s="388"/>
      <c r="AD50" s="388"/>
      <c r="AE50" s="388"/>
      <c r="AF50" s="388"/>
      <c r="AG50" s="432">
        <v>4</v>
      </c>
      <c r="AH50" s="432" t="s">
        <v>406</v>
      </c>
    </row>
    <row r="51" spans="1:34" s="11" customFormat="1">
      <c r="A51" s="387" t="s">
        <v>392</v>
      </c>
      <c r="B51" s="371"/>
      <c r="C51" s="388"/>
      <c r="D51" s="388"/>
      <c r="E51" s="198"/>
      <c r="F51" s="198"/>
      <c r="G51" s="198"/>
      <c r="H51" s="198"/>
      <c r="I51" s="198"/>
      <c r="J51" s="388"/>
      <c r="K51" s="388"/>
      <c r="L51" s="198"/>
      <c r="M51" s="198"/>
      <c r="N51" s="17">
        <v>4</v>
      </c>
      <c r="O51" s="198"/>
      <c r="P51" s="198"/>
      <c r="Q51" s="388"/>
      <c r="R51" s="388"/>
      <c r="S51" s="388"/>
      <c r="T51" s="388"/>
      <c r="U51" s="388"/>
      <c r="V51" s="388"/>
      <c r="W51" s="388"/>
      <c r="X51" s="388"/>
      <c r="Y51" s="388"/>
      <c r="Z51" s="388"/>
      <c r="AA51" s="388"/>
      <c r="AB51" s="388">
        <v>4</v>
      </c>
      <c r="AC51" s="388"/>
      <c r="AD51" s="388"/>
      <c r="AE51" s="388"/>
      <c r="AF51" s="388"/>
      <c r="AG51" s="432">
        <v>4</v>
      </c>
      <c r="AH51" s="432" t="s">
        <v>406</v>
      </c>
    </row>
    <row r="52" spans="1:34" s="11" customFormat="1">
      <c r="A52" s="496" t="s">
        <v>338</v>
      </c>
      <c r="B52" s="498"/>
      <c r="C52" s="433"/>
      <c r="D52" s="433"/>
      <c r="E52" s="198"/>
      <c r="F52" s="198"/>
      <c r="G52" s="198"/>
      <c r="H52" s="198"/>
      <c r="I52" s="198"/>
      <c r="J52" s="433"/>
      <c r="K52" s="433"/>
      <c r="L52" s="198"/>
      <c r="M52" s="198"/>
      <c r="N52" s="198">
        <f>SUM(N49:N51)</f>
        <v>13</v>
      </c>
      <c r="O52" s="198"/>
      <c r="P52" s="198"/>
      <c r="Q52" s="433"/>
      <c r="R52" s="433"/>
      <c r="S52" s="433"/>
      <c r="T52" s="433"/>
      <c r="U52" s="433"/>
      <c r="V52" s="433"/>
      <c r="W52" s="433"/>
      <c r="X52" s="433"/>
      <c r="Y52" s="433"/>
      <c r="Z52" s="433"/>
      <c r="AA52" s="433"/>
      <c r="AB52" s="433">
        <f>SUM(AB49:AB51)</f>
        <v>13</v>
      </c>
      <c r="AC52" s="433"/>
      <c r="AD52" s="433"/>
      <c r="AE52" s="433"/>
      <c r="AF52" s="433"/>
      <c r="AG52" s="434">
        <f>SUM(AG49:AG51)</f>
        <v>13</v>
      </c>
      <c r="AH52" s="432"/>
    </row>
    <row r="53" spans="1:34" s="11" customFormat="1">
      <c r="A53" s="204"/>
      <c r="B53" s="439"/>
      <c r="C53" s="440"/>
      <c r="D53" s="440"/>
      <c r="E53" s="250"/>
      <c r="F53" s="250"/>
      <c r="G53" s="250"/>
      <c r="H53" s="250"/>
      <c r="I53" s="250"/>
      <c r="J53" s="440"/>
      <c r="K53" s="440"/>
      <c r="L53" s="250"/>
      <c r="M53" s="250"/>
      <c r="N53" s="250"/>
      <c r="O53" s="250"/>
      <c r="P53" s="250"/>
      <c r="Q53" s="440"/>
      <c r="R53" s="440"/>
      <c r="S53" s="440"/>
      <c r="T53" s="440"/>
      <c r="U53" s="440"/>
      <c r="V53" s="440"/>
      <c r="W53" s="440"/>
      <c r="X53" s="440"/>
      <c r="Y53" s="440"/>
      <c r="Z53" s="440"/>
      <c r="AA53" s="440"/>
      <c r="AB53" s="440"/>
      <c r="AC53" s="440"/>
      <c r="AD53" s="440"/>
      <c r="AE53" s="440"/>
      <c r="AF53" s="440"/>
      <c r="AG53" s="441" t="s">
        <v>46</v>
      </c>
      <c r="AH53" s="432" t="s">
        <v>406</v>
      </c>
    </row>
    <row r="54" spans="1:34" s="11" customFormat="1">
      <c r="A54" s="204"/>
      <c r="B54" s="439"/>
      <c r="C54" s="440"/>
      <c r="D54" s="440"/>
      <c r="E54" s="250"/>
      <c r="F54" s="250"/>
      <c r="G54" s="250"/>
      <c r="H54" s="250"/>
      <c r="I54" s="250"/>
      <c r="J54" s="440"/>
      <c r="K54" s="440"/>
      <c r="L54" s="250"/>
      <c r="M54" s="250"/>
      <c r="N54" s="250"/>
      <c r="O54" s="250"/>
      <c r="P54" s="250"/>
      <c r="Q54" s="440"/>
      <c r="R54" s="440"/>
      <c r="S54" s="440"/>
      <c r="T54" s="440"/>
      <c r="U54" s="440"/>
      <c r="V54" s="440"/>
      <c r="W54" s="440"/>
      <c r="X54" s="440"/>
      <c r="Y54" s="440"/>
      <c r="Z54" s="440"/>
      <c r="AA54" s="440"/>
      <c r="AB54" s="440"/>
      <c r="AC54" s="440"/>
      <c r="AD54" s="440"/>
      <c r="AE54" s="440"/>
      <c r="AF54" s="440"/>
      <c r="AG54" s="438" t="s">
        <v>47</v>
      </c>
      <c r="AH54" s="432" t="s">
        <v>406</v>
      </c>
    </row>
    <row r="55" spans="1:34" s="11" customFormat="1">
      <c r="A55" s="423"/>
      <c r="B55" s="423"/>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235" t="s">
        <v>6</v>
      </c>
      <c r="AD55" s="235"/>
      <c r="AE55" s="235"/>
      <c r="AF55" s="235"/>
      <c r="AG55" s="427" t="s">
        <v>48</v>
      </c>
      <c r="AH55" s="432" t="s">
        <v>406</v>
      </c>
    </row>
    <row r="56" spans="1:34" s="11" customFormat="1">
      <c r="A56" s="513" t="s">
        <v>235</v>
      </c>
      <c r="B56" s="514"/>
      <c r="C56" s="514"/>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497"/>
      <c r="AH56" s="498"/>
    </row>
    <row r="57" spans="1:34" s="11" customFormat="1">
      <c r="A57" s="387" t="s">
        <v>395</v>
      </c>
      <c r="B57" s="371"/>
      <c r="C57" s="388"/>
      <c r="D57" s="388"/>
      <c r="E57" s="198"/>
      <c r="F57" s="198"/>
      <c r="G57" s="198"/>
      <c r="H57" s="17">
        <v>12</v>
      </c>
      <c r="I57" s="17">
        <v>12</v>
      </c>
      <c r="J57" s="413">
        <v>12</v>
      </c>
      <c r="K57" s="413">
        <v>12</v>
      </c>
      <c r="L57" s="17">
        <v>12</v>
      </c>
      <c r="M57" s="17">
        <v>12</v>
      </c>
      <c r="N57" s="17">
        <v>12</v>
      </c>
      <c r="O57" s="17">
        <v>12</v>
      </c>
      <c r="P57" s="17">
        <v>12</v>
      </c>
      <c r="Q57" s="413">
        <v>12</v>
      </c>
      <c r="R57" s="413">
        <v>12</v>
      </c>
      <c r="S57" s="17">
        <v>12</v>
      </c>
      <c r="T57" s="17">
        <v>12</v>
      </c>
      <c r="U57" s="17">
        <v>12</v>
      </c>
      <c r="V57" s="17">
        <v>12</v>
      </c>
      <c r="W57" s="17">
        <v>12</v>
      </c>
      <c r="X57" s="413">
        <v>12</v>
      </c>
      <c r="Y57" s="413">
        <v>12</v>
      </c>
      <c r="Z57" s="17">
        <v>12</v>
      </c>
      <c r="AA57" s="17">
        <v>12</v>
      </c>
      <c r="AB57" s="17">
        <v>12</v>
      </c>
      <c r="AC57" s="17">
        <v>12</v>
      </c>
      <c r="AD57" s="17">
        <v>12</v>
      </c>
      <c r="AE57" s="413">
        <v>12</v>
      </c>
      <c r="AF57" s="413">
        <v>12</v>
      </c>
      <c r="AG57" s="432">
        <f>SUM(C57:AF57)</f>
        <v>300</v>
      </c>
      <c r="AH57" s="432" t="s">
        <v>406</v>
      </c>
    </row>
    <row r="58" spans="1:34" s="11" customFormat="1">
      <c r="A58" s="387" t="s">
        <v>396</v>
      </c>
      <c r="B58" s="371"/>
      <c r="C58" s="388"/>
      <c r="D58" s="388"/>
      <c r="E58" s="198"/>
      <c r="F58" s="198"/>
      <c r="G58" s="198"/>
      <c r="H58" s="17">
        <v>12</v>
      </c>
      <c r="I58" s="17">
        <v>12</v>
      </c>
      <c r="J58" s="413">
        <v>12</v>
      </c>
      <c r="K58" s="413">
        <v>12</v>
      </c>
      <c r="L58" s="17">
        <v>12</v>
      </c>
      <c r="M58" s="17">
        <v>12</v>
      </c>
      <c r="N58" s="17">
        <v>12</v>
      </c>
      <c r="O58" s="17">
        <v>12</v>
      </c>
      <c r="P58" s="17">
        <v>12</v>
      </c>
      <c r="Q58" s="413">
        <v>12</v>
      </c>
      <c r="R58" s="413">
        <v>12</v>
      </c>
      <c r="S58" s="17">
        <v>12</v>
      </c>
      <c r="T58" s="17">
        <v>12</v>
      </c>
      <c r="U58" s="17">
        <v>12</v>
      </c>
      <c r="V58" s="17">
        <v>12</v>
      </c>
      <c r="W58" s="17">
        <v>12</v>
      </c>
      <c r="X58" s="413">
        <v>12</v>
      </c>
      <c r="Y58" s="413">
        <v>12</v>
      </c>
      <c r="Z58" s="17">
        <v>12</v>
      </c>
      <c r="AA58" s="17">
        <v>12</v>
      </c>
      <c r="AB58" s="17">
        <v>12</v>
      </c>
      <c r="AC58" s="17">
        <v>12</v>
      </c>
      <c r="AD58" s="17">
        <v>12</v>
      </c>
      <c r="AE58" s="413">
        <v>12</v>
      </c>
      <c r="AF58" s="413">
        <v>12</v>
      </c>
      <c r="AG58" s="432">
        <f t="shared" ref="AG58:AG59" si="8">SUM(C58:AF58)</f>
        <v>300</v>
      </c>
      <c r="AH58" s="432" t="s">
        <v>406</v>
      </c>
    </row>
    <row r="59" spans="1:34" s="11" customFormat="1">
      <c r="A59" s="387" t="s">
        <v>397</v>
      </c>
      <c r="B59" s="371"/>
      <c r="C59" s="388"/>
      <c r="D59" s="388"/>
      <c r="E59" s="198"/>
      <c r="F59" s="198"/>
      <c r="G59" s="198"/>
      <c r="H59" s="17">
        <v>12</v>
      </c>
      <c r="I59" s="17">
        <v>12</v>
      </c>
      <c r="J59" s="413">
        <v>12</v>
      </c>
      <c r="K59" s="413">
        <v>12</v>
      </c>
      <c r="L59" s="17">
        <v>12</v>
      </c>
      <c r="M59" s="17">
        <v>12</v>
      </c>
      <c r="N59" s="17">
        <v>12</v>
      </c>
      <c r="O59" s="17">
        <v>12</v>
      </c>
      <c r="P59" s="17">
        <v>12</v>
      </c>
      <c r="Q59" s="413">
        <v>12</v>
      </c>
      <c r="R59" s="413">
        <v>12</v>
      </c>
      <c r="S59" s="17">
        <v>12</v>
      </c>
      <c r="T59" s="17">
        <v>12</v>
      </c>
      <c r="U59" s="17">
        <v>12</v>
      </c>
      <c r="V59" s="17">
        <v>12</v>
      </c>
      <c r="W59" s="17">
        <v>12</v>
      </c>
      <c r="X59" s="413">
        <v>12</v>
      </c>
      <c r="Y59" s="413">
        <v>12</v>
      </c>
      <c r="Z59" s="17">
        <v>12</v>
      </c>
      <c r="AA59" s="17">
        <v>12</v>
      </c>
      <c r="AB59" s="17">
        <v>12</v>
      </c>
      <c r="AC59" s="17">
        <v>12</v>
      </c>
      <c r="AD59" s="17">
        <v>12</v>
      </c>
      <c r="AE59" s="413">
        <v>12</v>
      </c>
      <c r="AF59" s="413">
        <v>12</v>
      </c>
      <c r="AG59" s="432">
        <f t="shared" si="8"/>
        <v>300</v>
      </c>
      <c r="AH59" s="432" t="s">
        <v>406</v>
      </c>
    </row>
    <row r="60" spans="1:34" s="11" customFormat="1">
      <c r="A60" s="496" t="s">
        <v>336</v>
      </c>
      <c r="B60" s="498"/>
      <c r="C60" s="433"/>
      <c r="D60" s="433"/>
      <c r="E60" s="198"/>
      <c r="F60" s="198"/>
      <c r="G60" s="198"/>
      <c r="H60" s="198">
        <f>SUM(H57:H59)</f>
        <v>36</v>
      </c>
      <c r="I60" s="198">
        <f>SUM(I57:I59)</f>
        <v>36</v>
      </c>
      <c r="J60" s="409">
        <f>SUM(J57:J59)</f>
        <v>36</v>
      </c>
      <c r="K60" s="409">
        <f>SUM(K57:K59)</f>
        <v>36</v>
      </c>
      <c r="L60" s="198">
        <f t="shared" ref="L60:R60" si="9">SUM(L57:L59)</f>
        <v>36</v>
      </c>
      <c r="M60" s="198">
        <f t="shared" si="9"/>
        <v>36</v>
      </c>
      <c r="N60" s="198">
        <f t="shared" si="9"/>
        <v>36</v>
      </c>
      <c r="O60" s="198">
        <f t="shared" si="9"/>
        <v>36</v>
      </c>
      <c r="P60" s="198">
        <f t="shared" si="9"/>
        <v>36</v>
      </c>
      <c r="Q60" s="409">
        <f t="shared" si="9"/>
        <v>36</v>
      </c>
      <c r="R60" s="409">
        <f t="shared" si="9"/>
        <v>36</v>
      </c>
      <c r="S60" s="198">
        <f t="shared" ref="S60:Y60" si="10">SUM(S57:S59)</f>
        <v>36</v>
      </c>
      <c r="T60" s="198">
        <f t="shared" si="10"/>
        <v>36</v>
      </c>
      <c r="U60" s="198">
        <f t="shared" si="10"/>
        <v>36</v>
      </c>
      <c r="V60" s="198">
        <f t="shared" si="10"/>
        <v>36</v>
      </c>
      <c r="W60" s="198">
        <f t="shared" si="10"/>
        <v>36</v>
      </c>
      <c r="X60" s="409">
        <f t="shared" si="10"/>
        <v>36</v>
      </c>
      <c r="Y60" s="409">
        <f t="shared" si="10"/>
        <v>36</v>
      </c>
      <c r="Z60" s="198">
        <f t="shared" ref="Z60:AF60" si="11">SUM(Z57:Z59)</f>
        <v>36</v>
      </c>
      <c r="AA60" s="198">
        <f t="shared" si="11"/>
        <v>36</v>
      </c>
      <c r="AB60" s="198">
        <f t="shared" si="11"/>
        <v>36</v>
      </c>
      <c r="AC60" s="198">
        <f t="shared" si="11"/>
        <v>36</v>
      </c>
      <c r="AD60" s="198">
        <f t="shared" si="11"/>
        <v>36</v>
      </c>
      <c r="AE60" s="409">
        <f t="shared" si="11"/>
        <v>36</v>
      </c>
      <c r="AF60" s="409">
        <f t="shared" si="11"/>
        <v>36</v>
      </c>
      <c r="AG60" s="434">
        <f>SUM(AG57:AG59)</f>
        <v>900</v>
      </c>
      <c r="AH60" s="432"/>
    </row>
    <row r="61" spans="1:34" s="11" customFormat="1">
      <c r="A61" s="515" t="s">
        <v>6</v>
      </c>
      <c r="B61" s="515"/>
      <c r="C61" s="515"/>
      <c r="D61" s="515"/>
      <c r="E61" s="515"/>
      <c r="F61" s="515"/>
      <c r="G61" s="515"/>
      <c r="H61" s="515"/>
      <c r="I61" s="515"/>
      <c r="J61" s="515"/>
      <c r="K61" s="515"/>
      <c r="L61" s="515"/>
      <c r="M61" s="515"/>
      <c r="N61" s="515"/>
      <c r="O61" s="515"/>
      <c r="P61" s="515"/>
      <c r="Q61" s="515"/>
      <c r="R61" s="515"/>
      <c r="S61" s="515"/>
      <c r="T61" s="515"/>
      <c r="U61" s="515"/>
      <c r="V61" s="515"/>
      <c r="W61" s="515"/>
      <c r="X61" s="515"/>
      <c r="Y61" s="515"/>
      <c r="Z61" s="515"/>
      <c r="AA61" s="515"/>
      <c r="AB61" s="515"/>
      <c r="AC61" s="515"/>
      <c r="AD61" s="515"/>
      <c r="AE61" s="515"/>
      <c r="AF61" s="515"/>
      <c r="AG61" s="385" t="s">
        <v>46</v>
      </c>
      <c r="AH61" s="432" t="s">
        <v>406</v>
      </c>
    </row>
    <row r="62" spans="1:34" s="11" customFormat="1">
      <c r="A62" s="493"/>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3"/>
      <c r="AG62" s="385" t="s">
        <v>47</v>
      </c>
      <c r="AH62" s="432" t="s">
        <v>406</v>
      </c>
    </row>
    <row r="63" spans="1:34" s="11" customFormat="1">
      <c r="A63" s="493"/>
      <c r="B63" s="493"/>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385" t="s">
        <v>48</v>
      </c>
      <c r="AH63" s="432" t="s">
        <v>406</v>
      </c>
    </row>
    <row r="64" spans="1:34" s="11" customFormat="1">
      <c r="A64" s="493"/>
      <c r="B64" s="493"/>
      <c r="C64" s="493"/>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row>
    <row r="65" spans="15:15" s="11" customFormat="1">
      <c r="O65" s="363"/>
    </row>
    <row r="66" spans="15:15" s="11" customFormat="1">
      <c r="O66" s="363"/>
    </row>
    <row r="67" spans="15:15" s="11" customFormat="1">
      <c r="O67" s="363"/>
    </row>
    <row r="68" spans="15:15" s="11" customFormat="1">
      <c r="O68" s="363"/>
    </row>
    <row r="69" spans="15:15" s="11" customFormat="1">
      <c r="O69" s="363"/>
    </row>
    <row r="70" spans="15:15" s="11" customFormat="1">
      <c r="O70" s="363"/>
    </row>
    <row r="71" spans="15:15" s="11" customFormat="1">
      <c r="O71" s="363"/>
    </row>
    <row r="72" spans="15:15" s="11" customFormat="1">
      <c r="O72" s="363"/>
    </row>
    <row r="73" spans="15:15" s="11" customFormat="1">
      <c r="O73" s="363"/>
    </row>
    <row r="74" spans="15:15" s="11" customFormat="1">
      <c r="O74" s="363"/>
    </row>
    <row r="75" spans="15:15" s="11" customFormat="1">
      <c r="O75" s="363"/>
    </row>
    <row r="76" spans="15:15" s="11" customFormat="1">
      <c r="O76" s="363"/>
    </row>
    <row r="77" spans="15:15" s="11" customFormat="1">
      <c r="O77" s="363"/>
    </row>
    <row r="78" spans="15:15" s="11" customFormat="1">
      <c r="O78" s="363"/>
    </row>
    <row r="79" spans="15:15" s="11" customFormat="1">
      <c r="O79" s="363"/>
    </row>
    <row r="80" spans="15:15" s="11" customFormat="1">
      <c r="O80" s="363"/>
    </row>
    <row r="81" spans="15:15" s="11" customFormat="1">
      <c r="O81" s="363"/>
    </row>
    <row r="82" spans="15:15" s="11" customFormat="1">
      <c r="O82" s="363"/>
    </row>
    <row r="83" spans="15:15" s="11" customFormat="1">
      <c r="O83" s="363"/>
    </row>
    <row r="84" spans="15:15" s="11" customFormat="1">
      <c r="O84" s="363"/>
    </row>
    <row r="85" spans="15:15" s="11" customFormat="1">
      <c r="O85" s="363"/>
    </row>
    <row r="86" spans="15:15" s="11" customFormat="1">
      <c r="O86" s="363"/>
    </row>
    <row r="87" spans="15:15" s="11" customFormat="1">
      <c r="O87" s="363"/>
    </row>
    <row r="88" spans="15:15" s="11" customFormat="1">
      <c r="O88" s="363"/>
    </row>
    <row r="89" spans="15:15" s="11" customFormat="1">
      <c r="O89" s="363"/>
    </row>
    <row r="90" spans="15:15" s="11" customFormat="1">
      <c r="O90" s="363"/>
    </row>
    <row r="91" spans="15:15" s="11" customFormat="1">
      <c r="O91" s="363"/>
    </row>
    <row r="92" spans="15:15" s="11" customFormat="1">
      <c r="O92" s="363"/>
    </row>
    <row r="93" spans="15:15" s="11" customFormat="1">
      <c r="O93" s="363"/>
    </row>
    <row r="94" spans="15:15" s="11" customFormat="1">
      <c r="O94" s="363"/>
    </row>
    <row r="95" spans="15:15" s="11" customFormat="1">
      <c r="O95" s="363"/>
    </row>
    <row r="96" spans="15:15" s="11" customFormat="1">
      <c r="O96" s="363"/>
    </row>
    <row r="97" spans="15:15" s="11" customFormat="1">
      <c r="O97" s="363"/>
    </row>
    <row r="98" spans="15:15" s="11" customFormat="1">
      <c r="O98" s="363"/>
    </row>
    <row r="99" spans="15:15" s="11" customFormat="1">
      <c r="O99" s="363"/>
    </row>
    <row r="100" spans="15:15" s="11" customFormat="1">
      <c r="O100" s="363"/>
    </row>
    <row r="101" spans="15:15" s="11" customFormat="1">
      <c r="O101" s="363"/>
    </row>
    <row r="102" spans="15:15" s="11" customFormat="1">
      <c r="O102" s="363"/>
    </row>
    <row r="103" spans="15:15" s="11" customFormat="1">
      <c r="O103" s="363"/>
    </row>
    <row r="104" spans="15:15" s="11" customFormat="1">
      <c r="O104" s="363"/>
    </row>
    <row r="105" spans="15:15" s="11" customFormat="1">
      <c r="O105" s="363"/>
    </row>
    <row r="106" spans="15:15" s="11" customFormat="1">
      <c r="O106" s="363"/>
    </row>
    <row r="107" spans="15:15" s="11" customFormat="1">
      <c r="O107" s="363"/>
    </row>
    <row r="108" spans="15:15" s="11" customFormat="1">
      <c r="O108" s="363"/>
    </row>
    <row r="109" spans="15:15" s="11" customFormat="1">
      <c r="O109" s="363"/>
    </row>
    <row r="110" spans="15:15" s="11" customFormat="1">
      <c r="O110" s="363"/>
    </row>
    <row r="111" spans="15:15" s="11" customFormat="1">
      <c r="O111" s="363"/>
    </row>
    <row r="112" spans="15:15" s="11" customFormat="1">
      <c r="O112" s="363"/>
    </row>
    <row r="113" spans="15:15" s="11" customFormat="1">
      <c r="O113" s="363"/>
    </row>
    <row r="114" spans="15:15" s="11" customFormat="1">
      <c r="O114" s="363"/>
    </row>
    <row r="115" spans="15:15" s="11" customFormat="1">
      <c r="O115" s="363"/>
    </row>
    <row r="116" spans="15:15" s="11" customFormat="1">
      <c r="O116" s="363"/>
    </row>
    <row r="117" spans="15:15" s="11" customFormat="1">
      <c r="O117" s="363"/>
    </row>
    <row r="118" spans="15:15" s="11" customFormat="1">
      <c r="O118" s="363"/>
    </row>
    <row r="119" spans="15:15" s="11" customFormat="1">
      <c r="O119" s="363"/>
    </row>
    <row r="120" spans="15:15" s="11" customFormat="1">
      <c r="O120" s="363"/>
    </row>
    <row r="121" spans="15:15" s="11" customFormat="1">
      <c r="O121" s="363"/>
    </row>
    <row r="122" spans="15:15" s="11" customFormat="1">
      <c r="O122" s="363"/>
    </row>
    <row r="123" spans="15:15" s="11" customFormat="1">
      <c r="O123" s="363"/>
    </row>
    <row r="124" spans="15:15" s="11" customFormat="1">
      <c r="O124" s="363"/>
    </row>
    <row r="125" spans="15:15" s="11" customFormat="1">
      <c r="O125" s="363"/>
    </row>
    <row r="126" spans="15:15" s="11" customFormat="1">
      <c r="O126" s="363"/>
    </row>
    <row r="127" spans="15:15" s="11" customFormat="1">
      <c r="O127" s="363"/>
    </row>
    <row r="128" spans="15:15" s="11" customFormat="1">
      <c r="O128" s="363"/>
    </row>
    <row r="129" spans="15:15" s="11" customFormat="1">
      <c r="O129" s="363"/>
    </row>
    <row r="130" spans="15:15" s="11" customFormat="1">
      <c r="O130" s="363"/>
    </row>
    <row r="131" spans="15:15" s="11" customFormat="1">
      <c r="O131" s="363"/>
    </row>
    <row r="132" spans="15:15" s="11" customFormat="1">
      <c r="O132" s="363"/>
    </row>
    <row r="133" spans="15:15" s="11" customFormat="1">
      <c r="O133" s="363"/>
    </row>
    <row r="134" spans="15:15" s="11" customFormat="1">
      <c r="O134" s="363"/>
    </row>
    <row r="135" spans="15:15" s="11" customFormat="1">
      <c r="O135" s="363"/>
    </row>
    <row r="136" spans="15:15" s="11" customFormat="1">
      <c r="O136" s="363"/>
    </row>
    <row r="137" spans="15:15" s="11" customFormat="1">
      <c r="O137" s="363"/>
    </row>
    <row r="138" spans="15:15" s="11" customFormat="1">
      <c r="O138" s="363"/>
    </row>
    <row r="139" spans="15:15" s="11" customFormat="1">
      <c r="O139" s="363"/>
    </row>
    <row r="140" spans="15:15" s="11" customFormat="1">
      <c r="O140" s="363"/>
    </row>
    <row r="141" spans="15:15" s="11" customFormat="1">
      <c r="O141" s="363"/>
    </row>
    <row r="142" spans="15:15" s="11" customFormat="1">
      <c r="O142" s="363"/>
    </row>
    <row r="143" spans="15:15" s="11" customFormat="1">
      <c r="O143" s="363"/>
    </row>
    <row r="144" spans="15:15" s="11" customFormat="1">
      <c r="O144" s="363"/>
    </row>
    <row r="145" spans="15:15" s="11" customFormat="1">
      <c r="O145" s="363"/>
    </row>
    <row r="146" spans="15:15" s="11" customFormat="1">
      <c r="O146" s="363"/>
    </row>
    <row r="147" spans="15:15" s="11" customFormat="1">
      <c r="O147" s="363"/>
    </row>
    <row r="148" spans="15:15" s="11" customFormat="1">
      <c r="O148" s="363"/>
    </row>
    <row r="149" spans="15:15" s="11" customFormat="1">
      <c r="O149" s="363"/>
    </row>
    <row r="150" spans="15:15" s="11" customFormat="1">
      <c r="O150" s="363"/>
    </row>
    <row r="151" spans="15:15" s="11" customFormat="1">
      <c r="O151" s="363"/>
    </row>
    <row r="152" spans="15:15" s="11" customFormat="1">
      <c r="O152" s="363"/>
    </row>
    <row r="153" spans="15:15" s="11" customFormat="1">
      <c r="O153" s="363"/>
    </row>
    <row r="154" spans="15:15" s="11" customFormat="1">
      <c r="O154" s="363"/>
    </row>
    <row r="155" spans="15:15" s="11" customFormat="1">
      <c r="O155" s="363"/>
    </row>
    <row r="156" spans="15:15" s="11" customFormat="1">
      <c r="O156" s="363"/>
    </row>
    <row r="157" spans="15:15" s="11" customFormat="1">
      <c r="O157" s="363"/>
    </row>
    <row r="158" spans="15:15" s="11" customFormat="1">
      <c r="O158" s="363"/>
    </row>
    <row r="159" spans="15:15" s="11" customFormat="1">
      <c r="O159" s="363"/>
    </row>
    <row r="160" spans="15:15" s="11" customFormat="1">
      <c r="O160" s="363"/>
    </row>
    <row r="161" spans="15:15" s="11" customFormat="1">
      <c r="O161" s="363"/>
    </row>
    <row r="162" spans="15:15" s="11" customFormat="1">
      <c r="O162" s="363"/>
    </row>
    <row r="163" spans="15:15" s="11" customFormat="1">
      <c r="O163" s="363"/>
    </row>
    <row r="164" spans="15:15" s="11" customFormat="1">
      <c r="O164" s="363"/>
    </row>
    <row r="165" spans="15:15" s="11" customFormat="1">
      <c r="O165" s="363"/>
    </row>
    <row r="166" spans="15:15" s="11" customFormat="1">
      <c r="O166" s="363"/>
    </row>
    <row r="167" spans="15:15" s="11" customFormat="1">
      <c r="O167" s="363"/>
    </row>
    <row r="168" spans="15:15" s="11" customFormat="1">
      <c r="O168" s="363"/>
    </row>
    <row r="169" spans="15:15" s="11" customFormat="1">
      <c r="O169" s="363"/>
    </row>
    <row r="170" spans="15:15" s="11" customFormat="1">
      <c r="O170" s="363"/>
    </row>
    <row r="171" spans="15:15" s="11" customFormat="1">
      <c r="O171" s="363"/>
    </row>
    <row r="172" spans="15:15" s="11" customFormat="1">
      <c r="O172" s="363"/>
    </row>
    <row r="173" spans="15:15" s="11" customFormat="1">
      <c r="O173" s="363"/>
    </row>
    <row r="174" spans="15:15" s="11" customFormat="1">
      <c r="O174" s="363"/>
    </row>
    <row r="175" spans="15:15" s="11" customFormat="1">
      <c r="O175" s="363"/>
    </row>
    <row r="176" spans="15:15" s="11" customFormat="1">
      <c r="O176" s="363"/>
    </row>
    <row r="177" spans="15:15" s="11" customFormat="1">
      <c r="O177" s="363"/>
    </row>
    <row r="178" spans="15:15" s="11" customFormat="1">
      <c r="O178" s="363"/>
    </row>
    <row r="179" spans="15:15" s="11" customFormat="1">
      <c r="O179" s="363"/>
    </row>
    <row r="180" spans="15:15" s="11" customFormat="1">
      <c r="O180" s="363"/>
    </row>
    <row r="181" spans="15:15" s="11" customFormat="1">
      <c r="O181" s="363"/>
    </row>
    <row r="182" spans="15:15" s="11" customFormat="1">
      <c r="O182" s="363"/>
    </row>
    <row r="183" spans="15:15" s="11" customFormat="1">
      <c r="O183" s="363"/>
    </row>
    <row r="184" spans="15:15" s="11" customFormat="1">
      <c r="O184" s="363"/>
    </row>
    <row r="185" spans="15:15" s="11" customFormat="1">
      <c r="O185" s="363"/>
    </row>
    <row r="186" spans="15:15" s="11" customFormat="1">
      <c r="O186" s="363"/>
    </row>
    <row r="187" spans="15:15" s="11" customFormat="1">
      <c r="O187" s="363"/>
    </row>
    <row r="188" spans="15:15" s="11" customFormat="1">
      <c r="O188" s="363"/>
    </row>
    <row r="189" spans="15:15" s="11" customFormat="1">
      <c r="O189" s="363"/>
    </row>
    <row r="190" spans="15:15" s="11" customFormat="1">
      <c r="O190" s="363"/>
    </row>
    <row r="191" spans="15:15" s="11" customFormat="1">
      <c r="O191" s="363"/>
    </row>
    <row r="192" spans="15:15" s="11" customFormat="1">
      <c r="O192" s="363"/>
    </row>
    <row r="193" spans="15:15" s="11" customFormat="1">
      <c r="O193" s="363"/>
    </row>
    <row r="194" spans="15:15" s="11" customFormat="1">
      <c r="O194" s="363"/>
    </row>
    <row r="195" spans="15:15" s="11" customFormat="1">
      <c r="O195" s="363"/>
    </row>
    <row r="196" spans="15:15" s="11" customFormat="1">
      <c r="O196" s="363"/>
    </row>
    <row r="197" spans="15:15" s="11" customFormat="1">
      <c r="O197" s="363"/>
    </row>
    <row r="198" spans="15:15" s="11" customFormat="1">
      <c r="O198" s="363"/>
    </row>
    <row r="199" spans="15:15" s="11" customFormat="1">
      <c r="O199" s="363"/>
    </row>
    <row r="200" spans="15:15" s="11" customFormat="1">
      <c r="O200" s="363"/>
    </row>
    <row r="201" spans="15:15" s="11" customFormat="1">
      <c r="O201" s="363"/>
    </row>
    <row r="202" spans="15:15" s="11" customFormat="1">
      <c r="O202" s="363"/>
    </row>
    <row r="203" spans="15:15" s="11" customFormat="1">
      <c r="O203" s="363"/>
    </row>
    <row r="204" spans="15:15" s="11" customFormat="1">
      <c r="O204" s="363"/>
    </row>
    <row r="205" spans="15:15" s="11" customFormat="1">
      <c r="O205" s="363"/>
    </row>
    <row r="206" spans="15:15" s="11" customFormat="1">
      <c r="O206" s="363"/>
    </row>
    <row r="207" spans="15:15" s="11" customFormat="1">
      <c r="O207" s="363"/>
    </row>
    <row r="208" spans="15:15" s="11" customFormat="1">
      <c r="O208" s="363"/>
    </row>
    <row r="209" spans="15:15" s="11" customFormat="1">
      <c r="O209" s="363"/>
    </row>
    <row r="210" spans="15:15" s="11" customFormat="1">
      <c r="O210" s="363"/>
    </row>
    <row r="211" spans="15:15" s="11" customFormat="1">
      <c r="O211" s="363"/>
    </row>
    <row r="212" spans="15:15" s="11" customFormat="1">
      <c r="O212" s="363"/>
    </row>
    <row r="213" spans="15:15" s="11" customFormat="1">
      <c r="O213" s="363"/>
    </row>
    <row r="214" spans="15:15" s="11" customFormat="1">
      <c r="O214" s="363"/>
    </row>
    <row r="215" spans="15:15" s="11" customFormat="1">
      <c r="O215" s="363"/>
    </row>
    <row r="216" spans="15:15" s="11" customFormat="1">
      <c r="O216" s="363"/>
    </row>
    <row r="217" spans="15:15" s="11" customFormat="1">
      <c r="O217" s="363"/>
    </row>
    <row r="218" spans="15:15" s="11" customFormat="1">
      <c r="O218" s="363"/>
    </row>
    <row r="219" spans="15:15" s="11" customFormat="1">
      <c r="O219" s="363"/>
    </row>
    <row r="220" spans="15:15" s="11" customFormat="1">
      <c r="O220" s="363"/>
    </row>
    <row r="221" spans="15:15" s="11" customFormat="1">
      <c r="O221" s="363"/>
    </row>
    <row r="222" spans="15:15" s="11" customFormat="1">
      <c r="O222" s="363"/>
    </row>
    <row r="223" spans="15:15" s="11" customFormat="1">
      <c r="O223" s="363"/>
    </row>
    <row r="224" spans="15:15" s="11" customFormat="1">
      <c r="O224" s="363"/>
    </row>
    <row r="225" spans="15:15" s="11" customFormat="1">
      <c r="O225" s="363"/>
    </row>
    <row r="226" spans="15:15" s="11" customFormat="1">
      <c r="O226" s="363"/>
    </row>
    <row r="227" spans="15:15" s="11" customFormat="1">
      <c r="O227" s="363"/>
    </row>
    <row r="228" spans="15:15" s="11" customFormat="1">
      <c r="O228" s="363"/>
    </row>
    <row r="229" spans="15:15" s="11" customFormat="1">
      <c r="O229" s="363"/>
    </row>
    <row r="230" spans="15:15" s="11" customFormat="1">
      <c r="O230" s="363"/>
    </row>
    <row r="231" spans="15:15" s="11" customFormat="1">
      <c r="O231" s="363"/>
    </row>
    <row r="232" spans="15:15" s="11" customFormat="1">
      <c r="O232" s="363"/>
    </row>
    <row r="233" spans="15:15" s="11" customFormat="1">
      <c r="O233" s="363"/>
    </row>
    <row r="234" spans="15:15" s="11" customFormat="1">
      <c r="O234" s="363"/>
    </row>
    <row r="235" spans="15:15" s="11" customFormat="1">
      <c r="O235" s="363"/>
    </row>
    <row r="236" spans="15:15" s="11" customFormat="1">
      <c r="O236" s="363"/>
    </row>
    <row r="237" spans="15:15" s="11" customFormat="1">
      <c r="O237" s="363"/>
    </row>
    <row r="238" spans="15:15" s="11" customFormat="1">
      <c r="O238" s="363"/>
    </row>
    <row r="239" spans="15:15" s="11" customFormat="1">
      <c r="O239" s="363"/>
    </row>
    <row r="240" spans="15:15" s="11" customFormat="1">
      <c r="O240" s="363"/>
    </row>
    <row r="241" spans="15:15" s="11" customFormat="1">
      <c r="O241" s="363"/>
    </row>
    <row r="242" spans="15:15" s="11" customFormat="1">
      <c r="O242" s="363"/>
    </row>
    <row r="243" spans="15:15" s="11" customFormat="1">
      <c r="O243" s="363"/>
    </row>
    <row r="244" spans="15:15" s="11" customFormat="1">
      <c r="O244" s="363"/>
    </row>
    <row r="245" spans="15:15" s="11" customFormat="1">
      <c r="O245" s="363"/>
    </row>
    <row r="246" spans="15:15" s="11" customFormat="1">
      <c r="O246" s="363"/>
    </row>
    <row r="247" spans="15:15" s="11" customFormat="1">
      <c r="O247" s="363"/>
    </row>
    <row r="248" spans="15:15" s="11" customFormat="1">
      <c r="O248" s="363"/>
    </row>
    <row r="249" spans="15:15" s="11" customFormat="1">
      <c r="O249" s="363"/>
    </row>
    <row r="250" spans="15:15" s="11" customFormat="1">
      <c r="O250" s="363"/>
    </row>
    <row r="251" spans="15:15" s="11" customFormat="1">
      <c r="O251" s="363"/>
    </row>
    <row r="252" spans="15:15" s="11" customFormat="1">
      <c r="O252" s="363"/>
    </row>
    <row r="253" spans="15:15" s="11" customFormat="1">
      <c r="O253" s="363"/>
    </row>
    <row r="254" spans="15:15" s="11" customFormat="1">
      <c r="O254" s="363"/>
    </row>
    <row r="255" spans="15:15" s="11" customFormat="1">
      <c r="O255" s="363"/>
    </row>
    <row r="256" spans="15:15" s="11" customFormat="1">
      <c r="O256" s="363"/>
    </row>
    <row r="257" spans="15:15" s="11" customFormat="1">
      <c r="O257" s="363"/>
    </row>
    <row r="258" spans="15:15" s="11" customFormat="1">
      <c r="O258" s="363"/>
    </row>
    <row r="259" spans="15:15" s="11" customFormat="1">
      <c r="O259" s="363"/>
    </row>
    <row r="260" spans="15:15" s="11" customFormat="1">
      <c r="O260" s="363"/>
    </row>
    <row r="261" spans="15:15" s="11" customFormat="1">
      <c r="O261" s="363"/>
    </row>
    <row r="262" spans="15:15" s="11" customFormat="1">
      <c r="O262" s="363"/>
    </row>
    <row r="263" spans="15:15" s="11" customFormat="1">
      <c r="O263" s="363"/>
    </row>
    <row r="264" spans="15:15" s="11" customFormat="1">
      <c r="O264" s="363"/>
    </row>
    <row r="265" spans="15:15" s="11" customFormat="1">
      <c r="O265" s="363"/>
    </row>
    <row r="266" spans="15:15" s="11" customFormat="1">
      <c r="O266" s="363"/>
    </row>
    <row r="267" spans="15:15" s="11" customFormat="1">
      <c r="O267" s="363"/>
    </row>
    <row r="268" spans="15:15" s="11" customFormat="1">
      <c r="O268" s="363"/>
    </row>
    <row r="269" spans="15:15" s="11" customFormat="1">
      <c r="O269" s="363"/>
    </row>
    <row r="270" spans="15:15" s="11" customFormat="1">
      <c r="O270" s="363"/>
    </row>
    <row r="271" spans="15:15" s="11" customFormat="1">
      <c r="O271" s="363"/>
    </row>
    <row r="272" spans="15:15" s="11" customFormat="1">
      <c r="O272" s="363"/>
    </row>
    <row r="273" spans="15:15" s="11" customFormat="1">
      <c r="O273" s="363"/>
    </row>
    <row r="274" spans="15:15" s="11" customFormat="1">
      <c r="O274" s="363"/>
    </row>
    <row r="275" spans="15:15" s="11" customFormat="1">
      <c r="O275" s="363"/>
    </row>
    <row r="276" spans="15:15" s="11" customFormat="1">
      <c r="O276" s="363"/>
    </row>
    <row r="277" spans="15:15" s="11" customFormat="1">
      <c r="O277" s="363"/>
    </row>
    <row r="278" spans="15:15" s="11" customFormat="1">
      <c r="O278" s="363"/>
    </row>
    <row r="279" spans="15:15" s="11" customFormat="1">
      <c r="O279" s="363"/>
    </row>
    <row r="280" spans="15:15" s="11" customFormat="1">
      <c r="O280" s="363"/>
    </row>
    <row r="281" spans="15:15" s="11" customFormat="1">
      <c r="O281" s="363"/>
    </row>
    <row r="282" spans="15:15" s="11" customFormat="1">
      <c r="O282" s="363"/>
    </row>
    <row r="283" spans="15:15" s="11" customFormat="1">
      <c r="O283" s="363"/>
    </row>
    <row r="284" spans="15:15" s="11" customFormat="1">
      <c r="O284" s="363"/>
    </row>
    <row r="285" spans="15:15" s="11" customFormat="1">
      <c r="O285" s="363"/>
    </row>
    <row r="286" spans="15:15" s="11" customFormat="1">
      <c r="O286" s="363"/>
    </row>
    <row r="287" spans="15:15" s="11" customFormat="1">
      <c r="O287" s="363"/>
    </row>
    <row r="288" spans="15:15" s="11" customFormat="1">
      <c r="O288" s="363"/>
    </row>
    <row r="289" spans="15:15" s="11" customFormat="1">
      <c r="O289" s="363"/>
    </row>
    <row r="290" spans="15:15" s="11" customFormat="1">
      <c r="O290" s="363"/>
    </row>
    <row r="291" spans="15:15" s="11" customFormat="1">
      <c r="O291" s="363"/>
    </row>
    <row r="292" spans="15:15" s="11" customFormat="1">
      <c r="O292" s="363"/>
    </row>
    <row r="293" spans="15:15" s="11" customFormat="1">
      <c r="O293" s="363"/>
    </row>
    <row r="294" spans="15:15" s="11" customFormat="1">
      <c r="O294" s="363"/>
    </row>
    <row r="295" spans="15:15" s="11" customFormat="1">
      <c r="O295" s="363"/>
    </row>
    <row r="296" spans="15:15" s="11" customFormat="1">
      <c r="O296" s="363"/>
    </row>
    <row r="297" spans="15:15" s="11" customFormat="1">
      <c r="O297" s="363"/>
    </row>
    <row r="298" spans="15:15" s="11" customFormat="1">
      <c r="O298" s="363"/>
    </row>
    <row r="299" spans="15:15" s="11" customFormat="1">
      <c r="O299" s="363"/>
    </row>
    <row r="300" spans="15:15" s="11" customFormat="1">
      <c r="O300" s="363"/>
    </row>
    <row r="301" spans="15:15" s="11" customFormat="1">
      <c r="O301" s="363"/>
    </row>
    <row r="302" spans="15:15" s="11" customFormat="1">
      <c r="O302" s="363"/>
    </row>
    <row r="303" spans="15:15" s="11" customFormat="1">
      <c r="O303" s="363"/>
    </row>
    <row r="304" spans="15:15" s="11" customFormat="1">
      <c r="O304" s="363"/>
    </row>
    <row r="305" spans="15:15" s="11" customFormat="1">
      <c r="O305" s="363"/>
    </row>
    <row r="306" spans="15:15" s="11" customFormat="1">
      <c r="O306" s="363"/>
    </row>
    <row r="307" spans="15:15" s="11" customFormat="1">
      <c r="O307" s="363"/>
    </row>
    <row r="308" spans="15:15" s="11" customFormat="1">
      <c r="O308" s="363"/>
    </row>
    <row r="309" spans="15:15" s="11" customFormat="1">
      <c r="O309" s="363"/>
    </row>
    <row r="310" spans="15:15" s="11" customFormat="1">
      <c r="O310" s="363"/>
    </row>
    <row r="311" spans="15:15" s="11" customFormat="1">
      <c r="O311" s="363"/>
    </row>
    <row r="312" spans="15:15" s="11" customFormat="1">
      <c r="O312" s="363"/>
    </row>
    <row r="313" spans="15:15" s="11" customFormat="1">
      <c r="O313" s="363"/>
    </row>
    <row r="314" spans="15:15" s="11" customFormat="1">
      <c r="O314" s="363"/>
    </row>
    <row r="315" spans="15:15" s="11" customFormat="1">
      <c r="O315" s="363"/>
    </row>
    <row r="316" spans="15:15" s="11" customFormat="1">
      <c r="O316" s="363"/>
    </row>
    <row r="317" spans="15:15" s="11" customFormat="1">
      <c r="O317" s="363"/>
    </row>
    <row r="318" spans="15:15" s="11" customFormat="1">
      <c r="O318" s="363"/>
    </row>
    <row r="319" spans="15:15" s="11" customFormat="1">
      <c r="O319" s="363"/>
    </row>
    <row r="320" spans="15:15" s="11" customFormat="1">
      <c r="O320" s="363"/>
    </row>
    <row r="321" spans="15:15" s="11" customFormat="1">
      <c r="O321" s="363"/>
    </row>
    <row r="322" spans="15:15" s="11" customFormat="1">
      <c r="O322" s="363"/>
    </row>
    <row r="323" spans="15:15" s="11" customFormat="1">
      <c r="O323" s="363"/>
    </row>
    <row r="324" spans="15:15" s="11" customFormat="1">
      <c r="O324" s="363"/>
    </row>
    <row r="325" spans="15:15" s="11" customFormat="1">
      <c r="O325" s="363"/>
    </row>
    <row r="326" spans="15:15" s="11" customFormat="1">
      <c r="O326" s="363"/>
    </row>
    <row r="327" spans="15:15" s="11" customFormat="1">
      <c r="O327" s="363"/>
    </row>
    <row r="328" spans="15:15" s="11" customFormat="1">
      <c r="O328" s="363"/>
    </row>
    <row r="329" spans="15:15" s="11" customFormat="1">
      <c r="O329" s="363"/>
    </row>
    <row r="330" spans="15:15" s="11" customFormat="1">
      <c r="O330" s="363"/>
    </row>
    <row r="331" spans="15:15" s="11" customFormat="1">
      <c r="O331" s="363"/>
    </row>
    <row r="332" spans="15:15" s="11" customFormat="1">
      <c r="O332" s="363"/>
    </row>
    <row r="333" spans="15:15" s="11" customFormat="1">
      <c r="O333" s="363"/>
    </row>
    <row r="334" spans="15:15" s="11" customFormat="1">
      <c r="O334" s="363"/>
    </row>
    <row r="335" spans="15:15" s="11" customFormat="1">
      <c r="O335" s="363"/>
    </row>
    <row r="336" spans="15:15" s="11" customFormat="1">
      <c r="O336" s="363"/>
    </row>
    <row r="337" spans="15:15" s="11" customFormat="1">
      <c r="O337" s="363"/>
    </row>
    <row r="338" spans="15:15" s="11" customFormat="1">
      <c r="O338" s="363"/>
    </row>
    <row r="339" spans="15:15" s="11" customFormat="1">
      <c r="O339" s="363"/>
    </row>
    <row r="340" spans="15:15" s="11" customFormat="1">
      <c r="O340" s="363"/>
    </row>
    <row r="341" spans="15:15" s="11" customFormat="1">
      <c r="O341" s="363"/>
    </row>
    <row r="342" spans="15:15" s="11" customFormat="1">
      <c r="O342" s="363"/>
    </row>
    <row r="343" spans="15:15" s="11" customFormat="1">
      <c r="O343" s="363"/>
    </row>
    <row r="344" spans="15:15" s="11" customFormat="1">
      <c r="O344" s="363"/>
    </row>
    <row r="345" spans="15:15" s="11" customFormat="1">
      <c r="O345" s="363"/>
    </row>
    <row r="346" spans="15:15" s="11" customFormat="1">
      <c r="O346" s="363"/>
    </row>
    <row r="347" spans="15:15" s="11" customFormat="1">
      <c r="O347" s="363"/>
    </row>
    <row r="348" spans="15:15" s="11" customFormat="1">
      <c r="O348" s="363"/>
    </row>
    <row r="349" spans="15:15" s="11" customFormat="1">
      <c r="O349" s="363"/>
    </row>
    <row r="350" spans="15:15" s="11" customFormat="1">
      <c r="O350" s="363"/>
    </row>
    <row r="351" spans="15:15" s="11" customFormat="1">
      <c r="O351" s="363"/>
    </row>
    <row r="352" spans="15:15" s="11" customFormat="1">
      <c r="O352" s="363"/>
    </row>
    <row r="353" spans="15:15" s="11" customFormat="1">
      <c r="O353" s="363"/>
    </row>
    <row r="354" spans="15:15" s="11" customFormat="1">
      <c r="O354" s="363"/>
    </row>
    <row r="355" spans="15:15" s="11" customFormat="1">
      <c r="O355" s="363"/>
    </row>
    <row r="356" spans="15:15" s="11" customFormat="1">
      <c r="O356" s="363"/>
    </row>
    <row r="357" spans="15:15" s="11" customFormat="1">
      <c r="O357" s="363"/>
    </row>
    <row r="358" spans="15:15" s="11" customFormat="1">
      <c r="O358" s="363"/>
    </row>
    <row r="359" spans="15:15" s="11" customFormat="1">
      <c r="O359" s="363"/>
    </row>
    <row r="360" spans="15:15" s="11" customFormat="1">
      <c r="O360" s="363"/>
    </row>
    <row r="361" spans="15:15" s="11" customFormat="1">
      <c r="O361" s="363"/>
    </row>
    <row r="362" spans="15:15" s="11" customFormat="1">
      <c r="O362" s="363"/>
    </row>
    <row r="363" spans="15:15" s="11" customFormat="1">
      <c r="O363" s="363"/>
    </row>
    <row r="364" spans="15:15" s="11" customFormat="1">
      <c r="O364" s="363"/>
    </row>
    <row r="365" spans="15:15" s="11" customFormat="1">
      <c r="O365" s="363"/>
    </row>
    <row r="366" spans="15:15" s="11" customFormat="1">
      <c r="O366" s="363"/>
    </row>
    <row r="367" spans="15:15" s="11" customFormat="1">
      <c r="O367" s="363"/>
    </row>
    <row r="368" spans="15:15" s="11" customFormat="1">
      <c r="O368" s="363"/>
    </row>
    <row r="369" spans="15:15" s="11" customFormat="1">
      <c r="O369" s="363"/>
    </row>
    <row r="370" spans="15:15" s="11" customFormat="1">
      <c r="O370" s="363"/>
    </row>
    <row r="371" spans="15:15" s="11" customFormat="1">
      <c r="O371" s="363"/>
    </row>
    <row r="372" spans="15:15" s="11" customFormat="1">
      <c r="O372" s="363"/>
    </row>
    <row r="373" spans="15:15" s="11" customFormat="1">
      <c r="O373" s="363"/>
    </row>
    <row r="374" spans="15:15" s="11" customFormat="1">
      <c r="O374" s="363"/>
    </row>
    <row r="375" spans="15:15" s="11" customFormat="1">
      <c r="O375" s="363"/>
    </row>
    <row r="376" spans="15:15" s="11" customFormat="1">
      <c r="O376" s="363"/>
    </row>
    <row r="377" spans="15:15" s="11" customFormat="1">
      <c r="O377" s="363"/>
    </row>
    <row r="378" spans="15:15" s="11" customFormat="1">
      <c r="O378" s="363"/>
    </row>
    <row r="379" spans="15:15" s="11" customFormat="1">
      <c r="O379" s="363"/>
    </row>
    <row r="380" spans="15:15" s="11" customFormat="1">
      <c r="O380" s="363"/>
    </row>
    <row r="381" spans="15:15" s="11" customFormat="1">
      <c r="O381" s="363"/>
    </row>
    <row r="382" spans="15:15" s="11" customFormat="1">
      <c r="O382" s="363"/>
    </row>
    <row r="383" spans="15:15" s="11" customFormat="1">
      <c r="O383" s="363"/>
    </row>
    <row r="384" spans="15:15" s="11" customFormat="1">
      <c r="O384" s="363"/>
    </row>
    <row r="385" spans="15:15" s="11" customFormat="1">
      <c r="O385" s="363"/>
    </row>
    <row r="386" spans="15:15" s="11" customFormat="1">
      <c r="O386" s="363"/>
    </row>
    <row r="387" spans="15:15" s="11" customFormat="1">
      <c r="O387" s="363"/>
    </row>
    <row r="388" spans="15:15" s="11" customFormat="1">
      <c r="O388" s="363"/>
    </row>
    <row r="389" spans="15:15" s="11" customFormat="1">
      <c r="O389" s="363"/>
    </row>
    <row r="390" spans="15:15" s="11" customFormat="1">
      <c r="O390" s="363"/>
    </row>
    <row r="391" spans="15:15" s="11" customFormat="1">
      <c r="O391" s="363"/>
    </row>
    <row r="392" spans="15:15" s="11" customFormat="1">
      <c r="O392" s="363"/>
    </row>
    <row r="393" spans="15:15" s="11" customFormat="1">
      <c r="O393" s="363"/>
    </row>
    <row r="394" spans="15:15" s="11" customFormat="1">
      <c r="O394" s="363"/>
    </row>
    <row r="395" spans="15:15" s="11" customFormat="1">
      <c r="O395" s="363"/>
    </row>
    <row r="396" spans="15:15" s="11" customFormat="1">
      <c r="O396" s="363"/>
    </row>
    <row r="397" spans="15:15" s="11" customFormat="1">
      <c r="O397" s="363"/>
    </row>
    <row r="398" spans="15:15" s="11" customFormat="1">
      <c r="O398" s="363"/>
    </row>
    <row r="399" spans="15:15" s="11" customFormat="1">
      <c r="O399" s="363"/>
    </row>
    <row r="400" spans="15:15" s="11" customFormat="1">
      <c r="O400" s="363"/>
    </row>
    <row r="401" spans="15:15" s="11" customFormat="1">
      <c r="O401" s="363"/>
    </row>
    <row r="402" spans="15:15" s="11" customFormat="1">
      <c r="O402" s="363"/>
    </row>
    <row r="403" spans="15:15" s="11" customFormat="1">
      <c r="O403" s="363"/>
    </row>
    <row r="404" spans="15:15" s="11" customFormat="1">
      <c r="O404" s="363"/>
    </row>
    <row r="405" spans="15:15" s="11" customFormat="1">
      <c r="O405" s="363"/>
    </row>
    <row r="406" spans="15:15" s="11" customFormat="1">
      <c r="O406" s="363"/>
    </row>
    <row r="407" spans="15:15" s="11" customFormat="1">
      <c r="O407" s="363"/>
    </row>
    <row r="408" spans="15:15" s="11" customFormat="1">
      <c r="O408" s="363"/>
    </row>
    <row r="409" spans="15:15" s="11" customFormat="1">
      <c r="O409" s="363"/>
    </row>
    <row r="410" spans="15:15" s="11" customFormat="1">
      <c r="O410" s="363"/>
    </row>
    <row r="411" spans="15:15" s="11" customFormat="1">
      <c r="O411" s="363"/>
    </row>
    <row r="412" spans="15:15" s="11" customFormat="1">
      <c r="O412" s="363"/>
    </row>
    <row r="413" spans="15:15" s="11" customFormat="1">
      <c r="O413" s="363"/>
    </row>
    <row r="414" spans="15:15" s="11" customFormat="1">
      <c r="O414" s="363"/>
    </row>
    <row r="415" spans="15:15" s="11" customFormat="1">
      <c r="O415" s="363"/>
    </row>
    <row r="416" spans="15:15" s="11" customFormat="1">
      <c r="O416" s="363"/>
    </row>
    <row r="417" spans="15:15" s="11" customFormat="1">
      <c r="O417" s="363"/>
    </row>
    <row r="418" spans="15:15" s="11" customFormat="1">
      <c r="O418" s="363"/>
    </row>
    <row r="419" spans="15:15" s="11" customFormat="1">
      <c r="O419" s="363"/>
    </row>
    <row r="420" spans="15:15" s="11" customFormat="1">
      <c r="O420" s="363"/>
    </row>
    <row r="421" spans="15:15" s="11" customFormat="1">
      <c r="O421" s="363"/>
    </row>
    <row r="422" spans="15:15" s="11" customFormat="1">
      <c r="O422" s="363"/>
    </row>
    <row r="423" spans="15:15" s="11" customFormat="1">
      <c r="O423" s="363"/>
    </row>
    <row r="424" spans="15:15" s="11" customFormat="1">
      <c r="O424" s="363"/>
    </row>
    <row r="425" spans="15:15" s="11" customFormat="1">
      <c r="O425" s="363"/>
    </row>
    <row r="426" spans="15:15" s="11" customFormat="1">
      <c r="O426" s="363"/>
    </row>
    <row r="427" spans="15:15" s="11" customFormat="1">
      <c r="O427" s="363"/>
    </row>
    <row r="428" spans="15:15" s="11" customFormat="1">
      <c r="O428" s="363"/>
    </row>
    <row r="429" spans="15:15" s="11" customFormat="1">
      <c r="O429" s="363"/>
    </row>
    <row r="430" spans="15:15" s="11" customFormat="1">
      <c r="O430" s="363"/>
    </row>
    <row r="431" spans="15:15" s="11" customFormat="1">
      <c r="O431" s="363"/>
    </row>
    <row r="432" spans="15:15" s="11" customFormat="1">
      <c r="O432" s="363"/>
    </row>
    <row r="433" spans="15:15" s="11" customFormat="1">
      <c r="O433" s="363"/>
    </row>
    <row r="434" spans="15:15" s="11" customFormat="1">
      <c r="O434" s="363"/>
    </row>
    <row r="435" spans="15:15" s="11" customFormat="1">
      <c r="O435" s="363"/>
    </row>
    <row r="436" spans="15:15" s="11" customFormat="1">
      <c r="O436" s="363"/>
    </row>
    <row r="437" spans="15:15" s="11" customFormat="1">
      <c r="O437" s="363"/>
    </row>
    <row r="438" spans="15:15" s="11" customFormat="1">
      <c r="O438" s="363"/>
    </row>
    <row r="439" spans="15:15" s="11" customFormat="1">
      <c r="O439" s="363"/>
    </row>
    <row r="440" spans="15:15" s="11" customFormat="1">
      <c r="O440" s="363"/>
    </row>
    <row r="441" spans="15:15" s="11" customFormat="1">
      <c r="O441" s="363"/>
    </row>
    <row r="442" spans="15:15" s="11" customFormat="1">
      <c r="O442" s="363"/>
    </row>
    <row r="443" spans="15:15" s="11" customFormat="1">
      <c r="O443" s="363"/>
    </row>
    <row r="444" spans="15:15" s="11" customFormat="1">
      <c r="O444" s="363"/>
    </row>
    <row r="445" spans="15:15" s="11" customFormat="1">
      <c r="O445" s="363"/>
    </row>
    <row r="446" spans="15:15" s="11" customFormat="1">
      <c r="O446" s="363"/>
    </row>
    <row r="447" spans="15:15" s="11" customFormat="1">
      <c r="O447" s="363"/>
    </row>
    <row r="448" spans="15:15" s="11" customFormat="1">
      <c r="O448" s="363"/>
    </row>
    <row r="449" spans="1:34" s="11" customFormat="1">
      <c r="O449" s="363"/>
    </row>
    <row r="450" spans="1:34" s="11" customFormat="1">
      <c r="O450" s="363"/>
    </row>
    <row r="451" spans="1:34" s="11" customFormat="1">
      <c r="O451" s="363"/>
    </row>
    <row r="452" spans="1:34" s="11" customFormat="1">
      <c r="O452" s="363"/>
    </row>
    <row r="453" spans="1:34" s="11" customFormat="1">
      <c r="O453" s="363"/>
    </row>
    <row r="454" spans="1:34" s="11" customFormat="1">
      <c r="O454" s="363"/>
    </row>
    <row r="455" spans="1:34" s="11" customFormat="1">
      <c r="O455" s="363"/>
    </row>
    <row r="456" spans="1:34" s="11" customFormat="1">
      <c r="O456" s="363"/>
    </row>
    <row r="457" spans="1:34" s="11" customFormat="1">
      <c r="O457" s="363"/>
    </row>
    <row r="458" spans="1:34" s="11" customFormat="1">
      <c r="O458" s="363"/>
    </row>
    <row r="459" spans="1:34" s="11" customFormat="1">
      <c r="O459" s="363"/>
    </row>
    <row r="460" spans="1:34" s="11" customFormat="1">
      <c r="O460" s="363"/>
    </row>
    <row r="461" spans="1:34">
      <c r="A461" s="11"/>
      <c r="B461" s="11"/>
      <c r="C461" s="11"/>
      <c r="D461" s="11"/>
      <c r="E461" s="11"/>
      <c r="F461" s="11"/>
      <c r="G461" s="11"/>
      <c r="H461" s="11"/>
      <c r="I461" s="11"/>
      <c r="J461" s="11"/>
      <c r="K461" s="11"/>
      <c r="L461" s="11"/>
      <c r="M461" s="11"/>
      <c r="N461" s="11"/>
      <c r="O461" s="363"/>
      <c r="P461" s="11"/>
      <c r="Q461" s="11"/>
      <c r="R461" s="11"/>
      <c r="S461" s="11"/>
      <c r="T461" s="11"/>
      <c r="U461" s="11"/>
      <c r="V461" s="11"/>
      <c r="W461" s="11"/>
      <c r="X461" s="11"/>
      <c r="Y461" s="11"/>
      <c r="Z461" s="11"/>
      <c r="AA461" s="11"/>
      <c r="AB461" s="11"/>
      <c r="AC461" s="11"/>
      <c r="AD461" s="11"/>
      <c r="AE461" s="11"/>
      <c r="AF461" s="11"/>
      <c r="AG461" s="11"/>
      <c r="AH461" s="11"/>
    </row>
    <row r="462" spans="1:34">
      <c r="A462" s="11"/>
      <c r="B462" s="11"/>
      <c r="C462" s="11"/>
      <c r="D462" s="11"/>
      <c r="E462" s="11"/>
      <c r="F462" s="11"/>
      <c r="G462" s="11"/>
      <c r="H462" s="11"/>
      <c r="I462" s="11"/>
      <c r="J462" s="11"/>
      <c r="K462" s="11"/>
      <c r="L462" s="11"/>
      <c r="M462" s="11"/>
      <c r="N462" s="11"/>
      <c r="O462" s="363"/>
      <c r="P462" s="11"/>
      <c r="Q462" s="11"/>
      <c r="R462" s="11"/>
      <c r="S462" s="11"/>
      <c r="T462" s="11"/>
      <c r="U462" s="11"/>
      <c r="V462" s="11"/>
      <c r="W462" s="11"/>
      <c r="X462" s="11"/>
      <c r="Y462" s="11"/>
      <c r="Z462" s="11"/>
      <c r="AA462" s="11"/>
      <c r="AB462" s="11"/>
      <c r="AC462" s="11"/>
      <c r="AD462" s="11"/>
      <c r="AE462" s="11"/>
      <c r="AF462" s="11"/>
      <c r="AG462" s="11"/>
      <c r="AH462" s="11"/>
    </row>
    <row r="463" spans="1:34">
      <c r="A463" s="11"/>
      <c r="B463" s="11"/>
      <c r="C463" s="11"/>
      <c r="D463" s="11"/>
      <c r="E463" s="11"/>
      <c r="F463" s="11"/>
      <c r="G463" s="11"/>
      <c r="H463" s="11"/>
      <c r="I463" s="11"/>
      <c r="J463" s="11"/>
      <c r="K463" s="11"/>
      <c r="L463" s="11"/>
      <c r="M463" s="11"/>
      <c r="N463" s="11"/>
      <c r="O463" s="363"/>
      <c r="P463" s="11"/>
      <c r="Q463" s="11"/>
      <c r="R463" s="11"/>
      <c r="S463" s="11"/>
      <c r="T463" s="11"/>
      <c r="U463" s="11"/>
      <c r="V463" s="11"/>
      <c r="W463" s="11"/>
      <c r="X463" s="11"/>
      <c r="Y463" s="11"/>
      <c r="Z463" s="11"/>
      <c r="AA463" s="11"/>
      <c r="AB463" s="11"/>
      <c r="AC463" s="11"/>
      <c r="AD463" s="11"/>
      <c r="AE463" s="11"/>
      <c r="AF463" s="11"/>
      <c r="AG463" s="11"/>
      <c r="AH463" s="11"/>
    </row>
    <row r="464" spans="1:34">
      <c r="A464" s="11"/>
      <c r="B464" s="11"/>
      <c r="C464" s="11"/>
      <c r="D464" s="11"/>
      <c r="E464" s="11"/>
      <c r="F464" s="11"/>
      <c r="G464" s="11"/>
      <c r="H464" s="11"/>
      <c r="I464" s="11"/>
      <c r="J464" s="11"/>
      <c r="K464" s="11"/>
      <c r="L464" s="11"/>
      <c r="M464" s="11"/>
      <c r="N464" s="11"/>
      <c r="O464" s="363"/>
      <c r="P464" s="11"/>
      <c r="Q464" s="11"/>
      <c r="R464" s="11"/>
      <c r="S464" s="11"/>
      <c r="T464" s="11"/>
      <c r="U464" s="11"/>
      <c r="V464" s="11"/>
      <c r="W464" s="11"/>
      <c r="X464" s="11"/>
      <c r="Y464" s="11"/>
      <c r="Z464" s="11"/>
      <c r="AA464" s="11"/>
      <c r="AB464" s="11"/>
      <c r="AC464" s="11"/>
      <c r="AD464" s="11"/>
      <c r="AE464" s="11"/>
      <c r="AF464" s="11"/>
      <c r="AG464" s="11"/>
      <c r="AH464" s="11"/>
    </row>
    <row r="465" spans="1:34">
      <c r="A465" s="11"/>
      <c r="B465" s="11"/>
      <c r="C465" s="11"/>
      <c r="D465" s="11"/>
      <c r="E465" s="11"/>
      <c r="F465" s="11"/>
      <c r="G465" s="11"/>
      <c r="H465" s="11"/>
      <c r="I465" s="11"/>
      <c r="J465" s="11"/>
      <c r="K465" s="11"/>
      <c r="L465" s="11"/>
      <c r="M465" s="11"/>
      <c r="N465" s="11"/>
      <c r="O465" s="363"/>
      <c r="P465" s="11"/>
      <c r="Q465" s="11"/>
      <c r="R465" s="11"/>
      <c r="S465" s="11"/>
      <c r="T465" s="11"/>
      <c r="U465" s="11"/>
      <c r="V465" s="11"/>
      <c r="W465" s="11"/>
      <c r="X465" s="11"/>
      <c r="Y465" s="11"/>
      <c r="Z465" s="11"/>
      <c r="AA465" s="11"/>
      <c r="AB465" s="11"/>
      <c r="AC465" s="11"/>
      <c r="AD465" s="11"/>
      <c r="AE465" s="11"/>
      <c r="AF465" s="11"/>
      <c r="AG465" s="11"/>
      <c r="AH465" s="11"/>
    </row>
    <row r="466" spans="1:34">
      <c r="A466" s="11"/>
      <c r="B466" s="11"/>
      <c r="C466" s="11"/>
      <c r="D466" s="11"/>
      <c r="E466" s="11"/>
      <c r="F466" s="11"/>
      <c r="G466" s="11"/>
      <c r="H466" s="11"/>
      <c r="I466" s="11"/>
      <c r="J466" s="11"/>
      <c r="K466" s="11"/>
      <c r="L466" s="11"/>
      <c r="M466" s="11"/>
      <c r="N466" s="11"/>
      <c r="O466" s="363"/>
      <c r="P466" s="11"/>
      <c r="Q466" s="11"/>
      <c r="R466" s="11"/>
      <c r="S466" s="11"/>
      <c r="T466" s="11"/>
      <c r="U466" s="11"/>
      <c r="V466" s="11"/>
      <c r="W466" s="11"/>
      <c r="X466" s="11"/>
      <c r="Y466" s="11"/>
      <c r="Z466" s="11"/>
      <c r="AA466" s="11"/>
      <c r="AB466" s="11"/>
      <c r="AC466" s="11"/>
      <c r="AD466" s="11"/>
      <c r="AE466" s="11"/>
      <c r="AF466" s="11"/>
      <c r="AG466" s="11"/>
      <c r="AH466" s="11"/>
    </row>
    <row r="467" spans="1:34">
      <c r="A467" s="11"/>
      <c r="B467" s="11"/>
      <c r="C467" s="11"/>
      <c r="D467" s="11"/>
      <c r="E467" s="11"/>
      <c r="F467" s="11"/>
      <c r="G467" s="11"/>
      <c r="H467" s="11"/>
      <c r="I467" s="11"/>
      <c r="J467" s="11"/>
      <c r="K467" s="11"/>
      <c r="L467" s="11"/>
      <c r="M467" s="11"/>
      <c r="N467" s="11"/>
      <c r="O467" s="363"/>
      <c r="P467" s="11"/>
      <c r="Q467" s="11"/>
      <c r="R467" s="11"/>
      <c r="S467" s="11"/>
      <c r="T467" s="11"/>
      <c r="U467" s="11"/>
      <c r="V467" s="11"/>
      <c r="W467" s="11"/>
      <c r="X467" s="11"/>
      <c r="Y467" s="11"/>
      <c r="Z467" s="11"/>
      <c r="AA467" s="11"/>
      <c r="AB467" s="11"/>
      <c r="AC467" s="11"/>
      <c r="AD467" s="11"/>
      <c r="AE467" s="11"/>
      <c r="AF467" s="11"/>
      <c r="AG467" s="11"/>
      <c r="AH467" s="11"/>
    </row>
    <row r="468" spans="1:34">
      <c r="A468" s="11"/>
      <c r="B468" s="11"/>
      <c r="C468" s="11"/>
      <c r="D468" s="11"/>
      <c r="E468" s="11"/>
      <c r="F468" s="11"/>
      <c r="G468" s="11"/>
      <c r="H468" s="11"/>
      <c r="I468" s="11"/>
      <c r="J468" s="11"/>
      <c r="K468" s="11"/>
      <c r="L468" s="11"/>
      <c r="M468" s="11"/>
      <c r="N468" s="11"/>
      <c r="O468" s="363"/>
      <c r="P468" s="11"/>
      <c r="Q468" s="11"/>
      <c r="R468" s="11"/>
      <c r="S468" s="11"/>
      <c r="T468" s="11"/>
      <c r="U468" s="11"/>
      <c r="V468" s="11"/>
      <c r="W468" s="11"/>
      <c r="X468" s="11"/>
      <c r="Y468" s="11"/>
      <c r="Z468" s="11"/>
      <c r="AA468" s="11"/>
      <c r="AB468" s="11"/>
      <c r="AC468" s="11"/>
      <c r="AD468" s="11"/>
      <c r="AE468" s="11"/>
      <c r="AF468" s="11"/>
      <c r="AG468" s="11"/>
      <c r="AH468" s="11"/>
    </row>
    <row r="469" spans="1:34">
      <c r="A469" s="11"/>
      <c r="B469" s="11"/>
      <c r="C469" s="11"/>
      <c r="D469" s="11"/>
      <c r="E469" s="11"/>
      <c r="F469" s="11"/>
      <c r="G469" s="11"/>
      <c r="H469" s="11"/>
      <c r="I469" s="11"/>
      <c r="J469" s="11"/>
      <c r="K469" s="11"/>
      <c r="L469" s="11"/>
      <c r="M469" s="11"/>
      <c r="N469" s="11"/>
      <c r="O469" s="363"/>
      <c r="P469" s="11"/>
      <c r="Q469" s="11"/>
      <c r="R469" s="11"/>
      <c r="S469" s="11"/>
      <c r="T469" s="11"/>
      <c r="U469" s="11"/>
      <c r="V469" s="11"/>
      <c r="W469" s="11"/>
      <c r="X469" s="11"/>
      <c r="Y469" s="11"/>
      <c r="Z469" s="11"/>
      <c r="AA469" s="11"/>
      <c r="AB469" s="11"/>
      <c r="AC469" s="11"/>
      <c r="AD469" s="11"/>
      <c r="AE469" s="11"/>
      <c r="AF469" s="11"/>
      <c r="AG469" s="11"/>
      <c r="AH469" s="11"/>
    </row>
    <row r="470" spans="1:34">
      <c r="A470" s="11"/>
      <c r="B470" s="11"/>
      <c r="C470" s="11"/>
      <c r="D470" s="11"/>
      <c r="E470" s="11"/>
      <c r="F470" s="11"/>
      <c r="G470" s="11"/>
      <c r="H470" s="11"/>
      <c r="I470" s="11"/>
      <c r="J470" s="11"/>
      <c r="K470" s="11"/>
      <c r="L470" s="11"/>
      <c r="M470" s="11"/>
      <c r="N470" s="11"/>
      <c r="O470" s="363"/>
      <c r="P470" s="11"/>
      <c r="Q470" s="11"/>
      <c r="R470" s="11"/>
      <c r="S470" s="11"/>
      <c r="T470" s="11"/>
      <c r="U470" s="11"/>
      <c r="V470" s="11"/>
      <c r="W470" s="11"/>
      <c r="X470" s="11"/>
      <c r="Y470" s="11"/>
      <c r="Z470" s="11"/>
      <c r="AA470" s="11"/>
      <c r="AB470" s="11"/>
      <c r="AC470" s="11"/>
      <c r="AD470" s="11"/>
      <c r="AE470" s="11"/>
      <c r="AF470" s="11"/>
      <c r="AG470" s="11"/>
      <c r="AH470" s="11"/>
    </row>
    <row r="471" spans="1:34">
      <c r="A471" s="11"/>
      <c r="B471" s="11"/>
      <c r="C471" s="11"/>
      <c r="D471" s="11"/>
      <c r="E471" s="11"/>
      <c r="F471" s="11"/>
      <c r="G471" s="11"/>
      <c r="H471" s="11"/>
      <c r="I471" s="11"/>
      <c r="J471" s="11"/>
      <c r="K471" s="11"/>
      <c r="L471" s="11"/>
      <c r="M471" s="11"/>
      <c r="N471" s="11"/>
      <c r="O471" s="363"/>
      <c r="P471" s="11"/>
      <c r="Q471" s="11"/>
      <c r="R471" s="11"/>
      <c r="S471" s="11"/>
      <c r="T471" s="11"/>
      <c r="U471" s="11"/>
      <c r="V471" s="11"/>
      <c r="W471" s="11"/>
      <c r="X471" s="11"/>
      <c r="Y471" s="11"/>
      <c r="Z471" s="11"/>
      <c r="AA471" s="11"/>
      <c r="AB471" s="11"/>
      <c r="AC471" s="11"/>
      <c r="AD471" s="11"/>
      <c r="AE471" s="11"/>
      <c r="AF471" s="11"/>
      <c r="AG471" s="11"/>
      <c r="AH471" s="11"/>
    </row>
    <row r="472" spans="1:34">
      <c r="A472" s="11"/>
      <c r="B472" s="11"/>
      <c r="C472" s="11"/>
      <c r="D472" s="11"/>
      <c r="E472" s="11"/>
      <c r="F472" s="11"/>
      <c r="G472" s="11"/>
      <c r="H472" s="11"/>
      <c r="I472" s="11"/>
      <c r="J472" s="11"/>
      <c r="K472" s="11"/>
      <c r="L472" s="11"/>
      <c r="M472" s="11"/>
      <c r="N472" s="11"/>
      <c r="O472" s="363"/>
      <c r="P472" s="11"/>
      <c r="Q472" s="11"/>
      <c r="R472" s="11"/>
      <c r="S472" s="11"/>
      <c r="T472" s="11"/>
      <c r="U472" s="11"/>
      <c r="V472" s="11"/>
      <c r="W472" s="11"/>
      <c r="X472" s="11"/>
      <c r="Y472" s="11"/>
      <c r="Z472" s="11"/>
      <c r="AA472" s="11"/>
      <c r="AB472" s="11"/>
      <c r="AC472" s="11"/>
      <c r="AD472" s="11"/>
      <c r="AE472" s="11"/>
      <c r="AF472" s="11"/>
      <c r="AG472" s="11"/>
      <c r="AH472" s="11"/>
    </row>
    <row r="473" spans="1:34">
      <c r="A473" s="11"/>
      <c r="B473" s="11"/>
      <c r="C473" s="11"/>
      <c r="D473" s="11"/>
      <c r="E473" s="11"/>
      <c r="F473" s="11"/>
      <c r="G473" s="11"/>
      <c r="H473" s="11"/>
      <c r="I473" s="11"/>
      <c r="J473" s="11"/>
      <c r="K473" s="11"/>
      <c r="L473" s="11"/>
      <c r="M473" s="11"/>
      <c r="N473" s="11"/>
      <c r="O473" s="363"/>
      <c r="P473" s="11"/>
      <c r="Q473" s="11"/>
      <c r="R473" s="11"/>
      <c r="S473" s="11"/>
      <c r="T473" s="11"/>
      <c r="U473" s="11"/>
      <c r="V473" s="11"/>
      <c r="W473" s="11"/>
      <c r="X473" s="11"/>
      <c r="Y473" s="11"/>
      <c r="Z473" s="11"/>
      <c r="AA473" s="11"/>
      <c r="AB473" s="11"/>
      <c r="AC473" s="11"/>
      <c r="AD473" s="11"/>
      <c r="AE473" s="11"/>
      <c r="AF473" s="11"/>
      <c r="AG473" s="11"/>
      <c r="AH473" s="11"/>
    </row>
    <row r="474" spans="1:34">
      <c r="A474" s="11"/>
      <c r="B474" s="11"/>
      <c r="C474" s="11"/>
      <c r="D474" s="11"/>
      <c r="E474" s="11"/>
      <c r="F474" s="11"/>
      <c r="G474" s="11"/>
      <c r="H474" s="11"/>
      <c r="I474" s="11"/>
      <c r="J474" s="11"/>
      <c r="K474" s="11"/>
      <c r="L474" s="11"/>
      <c r="M474" s="11"/>
      <c r="N474" s="11"/>
      <c r="O474" s="363"/>
      <c r="P474" s="11"/>
      <c r="Q474" s="11"/>
      <c r="R474" s="11"/>
      <c r="S474" s="11"/>
      <c r="T474" s="11"/>
      <c r="U474" s="11"/>
      <c r="V474" s="11"/>
      <c r="W474" s="11"/>
      <c r="X474" s="11"/>
      <c r="Y474" s="11"/>
      <c r="Z474" s="11"/>
      <c r="AA474" s="11"/>
      <c r="AB474" s="11"/>
      <c r="AC474" s="11"/>
      <c r="AD474" s="11"/>
      <c r="AE474" s="11"/>
      <c r="AF474" s="11"/>
      <c r="AG474" s="11"/>
      <c r="AH474" s="11"/>
    </row>
    <row r="475" spans="1:34">
      <c r="A475" s="11"/>
      <c r="B475" s="11"/>
      <c r="C475" s="11"/>
      <c r="D475" s="11"/>
      <c r="E475" s="11"/>
      <c r="F475" s="11"/>
      <c r="G475" s="11"/>
      <c r="H475" s="11"/>
      <c r="I475" s="11"/>
      <c r="J475" s="11"/>
      <c r="K475" s="11"/>
      <c r="L475" s="11"/>
      <c r="M475" s="11"/>
      <c r="N475" s="11"/>
      <c r="O475" s="363"/>
      <c r="P475" s="11"/>
      <c r="Q475" s="11"/>
      <c r="R475" s="11"/>
      <c r="S475" s="11"/>
      <c r="T475" s="11"/>
      <c r="U475" s="11"/>
      <c r="V475" s="11"/>
      <c r="W475" s="11"/>
      <c r="X475" s="11"/>
      <c r="Y475" s="11"/>
      <c r="Z475" s="11"/>
      <c r="AA475" s="11"/>
      <c r="AB475" s="11"/>
      <c r="AC475" s="11"/>
      <c r="AD475" s="11"/>
      <c r="AE475" s="11"/>
      <c r="AF475" s="11"/>
      <c r="AG475" s="11"/>
      <c r="AH475" s="11"/>
    </row>
    <row r="476" spans="1:34">
      <c r="A476" s="11"/>
      <c r="B476" s="11"/>
      <c r="C476" s="11"/>
      <c r="D476" s="11"/>
      <c r="E476" s="11"/>
      <c r="F476" s="11"/>
      <c r="G476" s="11"/>
      <c r="H476" s="11"/>
      <c r="I476" s="11"/>
      <c r="J476" s="11"/>
      <c r="K476" s="11"/>
      <c r="L476" s="11"/>
      <c r="M476" s="11"/>
      <c r="N476" s="11"/>
      <c r="O476" s="363"/>
      <c r="P476" s="11"/>
      <c r="Q476" s="11"/>
      <c r="R476" s="11"/>
      <c r="S476" s="11"/>
      <c r="T476" s="11"/>
      <c r="U476" s="11"/>
      <c r="V476" s="11"/>
      <c r="W476" s="11"/>
      <c r="X476" s="11"/>
      <c r="Y476" s="11"/>
      <c r="Z476" s="11"/>
      <c r="AA476" s="11"/>
      <c r="AB476" s="11"/>
      <c r="AC476" s="11"/>
      <c r="AD476" s="11"/>
      <c r="AE476" s="11"/>
      <c r="AF476" s="11"/>
      <c r="AG476" s="11"/>
      <c r="AH476" s="11"/>
    </row>
    <row r="477" spans="1:34">
      <c r="A477" s="11"/>
      <c r="B477" s="11"/>
      <c r="C477" s="11"/>
      <c r="D477" s="11"/>
      <c r="E477" s="11"/>
      <c r="F477" s="11"/>
      <c r="G477" s="11"/>
      <c r="H477" s="11"/>
      <c r="I477" s="11"/>
      <c r="J477" s="11"/>
      <c r="K477" s="11"/>
      <c r="L477" s="11"/>
      <c r="M477" s="11"/>
      <c r="N477" s="11"/>
      <c r="O477" s="363"/>
      <c r="P477" s="11"/>
      <c r="Q477" s="11"/>
      <c r="R477" s="11"/>
      <c r="S477" s="11"/>
      <c r="T477" s="11"/>
      <c r="U477" s="11"/>
      <c r="V477" s="11"/>
      <c r="W477" s="11"/>
      <c r="X477" s="11"/>
      <c r="Y477" s="11"/>
      <c r="Z477" s="11"/>
      <c r="AA477" s="11"/>
      <c r="AB477" s="11"/>
      <c r="AC477" s="11"/>
      <c r="AD477" s="11"/>
      <c r="AE477" s="11"/>
      <c r="AF477" s="11"/>
      <c r="AG477" s="11"/>
      <c r="AH477" s="11"/>
    </row>
    <row r="478" spans="1:34">
      <c r="A478" s="11"/>
      <c r="B478" s="11"/>
      <c r="C478" s="11"/>
      <c r="D478" s="11"/>
      <c r="E478" s="11"/>
      <c r="F478" s="11"/>
      <c r="G478" s="11"/>
      <c r="H478" s="11"/>
      <c r="I478" s="11"/>
      <c r="J478" s="11"/>
      <c r="K478" s="11"/>
      <c r="L478" s="11"/>
      <c r="M478" s="11"/>
      <c r="N478" s="11"/>
      <c r="O478" s="363"/>
      <c r="P478" s="11"/>
      <c r="Q478" s="11"/>
      <c r="R478" s="11"/>
      <c r="S478" s="11"/>
      <c r="T478" s="11"/>
      <c r="U478" s="11"/>
      <c r="V478" s="11"/>
      <c r="W478" s="11"/>
      <c r="X478" s="11"/>
      <c r="Y478" s="11"/>
      <c r="Z478" s="11"/>
      <c r="AA478" s="11"/>
      <c r="AB478" s="11"/>
      <c r="AC478" s="11"/>
      <c r="AD478" s="11"/>
      <c r="AE478" s="11"/>
      <c r="AF478" s="11"/>
      <c r="AG478" s="11"/>
      <c r="AH478" s="11"/>
    </row>
    <row r="479" spans="1:34">
      <c r="A479" s="11"/>
      <c r="B479" s="11"/>
      <c r="C479" s="11"/>
      <c r="D479" s="11"/>
      <c r="E479" s="11"/>
      <c r="F479" s="11"/>
      <c r="G479" s="11"/>
      <c r="H479" s="11"/>
      <c r="I479" s="11"/>
      <c r="J479" s="11"/>
      <c r="K479" s="11"/>
      <c r="L479" s="11"/>
      <c r="M479" s="11"/>
      <c r="N479" s="11"/>
      <c r="O479" s="363"/>
      <c r="P479" s="11"/>
      <c r="Q479" s="11"/>
      <c r="R479" s="11"/>
      <c r="S479" s="11"/>
      <c r="T479" s="11"/>
      <c r="U479" s="11"/>
      <c r="V479" s="11"/>
      <c r="W479" s="11"/>
      <c r="X479" s="11"/>
      <c r="Y479" s="11"/>
      <c r="Z479" s="11"/>
      <c r="AA479" s="11"/>
      <c r="AB479" s="11"/>
      <c r="AC479" s="11"/>
      <c r="AD479" s="11"/>
      <c r="AE479" s="11"/>
      <c r="AF479" s="11"/>
      <c r="AG479" s="11"/>
      <c r="AH479" s="11"/>
    </row>
    <row r="480" spans="1:34">
      <c r="A480" s="11"/>
      <c r="B480" s="11"/>
      <c r="C480" s="11"/>
      <c r="D480" s="11"/>
      <c r="E480" s="11"/>
      <c r="F480" s="11"/>
      <c r="G480" s="11"/>
      <c r="H480" s="11"/>
      <c r="I480" s="11"/>
      <c r="J480" s="11"/>
      <c r="K480" s="11"/>
      <c r="L480" s="11"/>
      <c r="M480" s="11"/>
      <c r="N480" s="11"/>
      <c r="O480" s="363"/>
      <c r="P480" s="11"/>
      <c r="Q480" s="11"/>
      <c r="R480" s="11"/>
      <c r="S480" s="11"/>
      <c r="T480" s="11"/>
      <c r="U480" s="11"/>
      <c r="V480" s="11"/>
      <c r="W480" s="11"/>
      <c r="X480" s="11"/>
      <c r="Y480" s="11"/>
      <c r="Z480" s="11"/>
      <c r="AA480" s="11"/>
      <c r="AB480" s="11"/>
      <c r="AC480" s="11"/>
      <c r="AD480" s="11"/>
      <c r="AE480" s="11"/>
      <c r="AF480" s="11"/>
      <c r="AG480" s="11"/>
      <c r="AH480" s="11"/>
    </row>
    <row r="481" spans="1:34">
      <c r="A481" s="11"/>
      <c r="B481" s="11"/>
      <c r="C481" s="11"/>
      <c r="D481" s="11"/>
      <c r="E481" s="11"/>
      <c r="F481" s="11"/>
      <c r="G481" s="11"/>
      <c r="H481" s="11"/>
      <c r="I481" s="11"/>
      <c r="J481" s="11"/>
      <c r="K481" s="11"/>
      <c r="L481" s="11"/>
      <c r="M481" s="11"/>
      <c r="N481" s="11"/>
      <c r="O481" s="363"/>
      <c r="P481" s="11"/>
      <c r="Q481" s="11"/>
      <c r="R481" s="11"/>
      <c r="S481" s="11"/>
      <c r="T481" s="11"/>
      <c r="U481" s="11"/>
      <c r="V481" s="11"/>
      <c r="W481" s="11"/>
      <c r="X481" s="11"/>
      <c r="Y481" s="11"/>
      <c r="Z481" s="11"/>
      <c r="AA481" s="11"/>
      <c r="AB481" s="11"/>
      <c r="AC481" s="11"/>
      <c r="AD481" s="11"/>
      <c r="AE481" s="11"/>
      <c r="AF481" s="11"/>
      <c r="AG481" s="11"/>
      <c r="AH481" s="11"/>
    </row>
    <row r="482" spans="1:34">
      <c r="A482" s="11"/>
      <c r="B482" s="11"/>
      <c r="C482" s="11"/>
      <c r="D482" s="11"/>
      <c r="E482" s="11"/>
      <c r="F482" s="11"/>
      <c r="G482" s="11"/>
      <c r="H482" s="11"/>
      <c r="I482" s="11"/>
      <c r="J482" s="11"/>
      <c r="K482" s="11"/>
      <c r="L482" s="11"/>
      <c r="M482" s="11"/>
      <c r="N482" s="11"/>
      <c r="O482" s="363"/>
      <c r="P482" s="11"/>
      <c r="Q482" s="11"/>
      <c r="R482" s="11"/>
      <c r="S482" s="11"/>
      <c r="T482" s="11"/>
      <c r="U482" s="11"/>
      <c r="V482" s="11"/>
      <c r="W482" s="11"/>
      <c r="X482" s="11"/>
      <c r="Y482" s="11"/>
      <c r="Z482" s="11"/>
      <c r="AA482" s="11"/>
      <c r="AB482" s="11"/>
      <c r="AC482" s="11"/>
      <c r="AD482" s="11"/>
      <c r="AE482" s="11"/>
      <c r="AF482" s="11"/>
      <c r="AG482" s="11"/>
      <c r="AH482" s="11"/>
    </row>
    <row r="483" spans="1:34">
      <c r="A483" s="11"/>
      <c r="B483" s="11"/>
      <c r="C483" s="11"/>
      <c r="D483" s="11"/>
      <c r="E483" s="11"/>
      <c r="F483" s="11"/>
      <c r="G483" s="11"/>
      <c r="H483" s="11"/>
      <c r="I483" s="11"/>
      <c r="J483" s="11"/>
      <c r="K483" s="11"/>
      <c r="L483" s="11"/>
      <c r="M483" s="11"/>
      <c r="N483" s="11"/>
      <c r="O483" s="363"/>
      <c r="P483" s="11"/>
      <c r="Q483" s="11"/>
      <c r="R483" s="11"/>
      <c r="S483" s="11"/>
      <c r="T483" s="11"/>
      <c r="U483" s="11"/>
      <c r="V483" s="11"/>
      <c r="W483" s="11"/>
      <c r="X483" s="11"/>
      <c r="Y483" s="11"/>
      <c r="Z483" s="11"/>
      <c r="AA483" s="11"/>
      <c r="AB483" s="11"/>
      <c r="AC483" s="11"/>
      <c r="AD483" s="11"/>
      <c r="AE483" s="11"/>
      <c r="AF483" s="11"/>
      <c r="AG483" s="11"/>
      <c r="AH483" s="11"/>
    </row>
    <row r="484" spans="1:34">
      <c r="A484" s="11"/>
      <c r="B484" s="11"/>
      <c r="C484" s="11"/>
      <c r="D484" s="11"/>
      <c r="E484" s="11"/>
      <c r="F484" s="11"/>
      <c r="G484" s="11"/>
      <c r="H484" s="11"/>
      <c r="I484" s="11"/>
      <c r="J484" s="11"/>
      <c r="K484" s="11"/>
      <c r="L484" s="11"/>
      <c r="M484" s="11"/>
      <c r="N484" s="11"/>
      <c r="O484" s="363"/>
      <c r="P484" s="11"/>
      <c r="Q484" s="11"/>
      <c r="R484" s="11"/>
      <c r="S484" s="11"/>
      <c r="T484" s="11"/>
      <c r="U484" s="11"/>
      <c r="V484" s="11"/>
      <c r="W484" s="11"/>
      <c r="X484" s="11"/>
      <c r="Y484" s="11"/>
      <c r="Z484" s="11"/>
      <c r="AA484" s="11"/>
      <c r="AB484" s="11"/>
      <c r="AC484" s="11"/>
      <c r="AD484" s="11"/>
      <c r="AE484" s="11"/>
      <c r="AF484" s="11"/>
      <c r="AG484" s="11"/>
      <c r="AH484" s="11"/>
    </row>
    <row r="485" spans="1:34">
      <c r="A485" s="11"/>
      <c r="B485" s="11"/>
      <c r="C485" s="11"/>
      <c r="D485" s="11"/>
      <c r="E485" s="11"/>
      <c r="F485" s="11"/>
      <c r="G485" s="11"/>
      <c r="H485" s="11"/>
      <c r="I485" s="11"/>
      <c r="J485" s="11"/>
      <c r="K485" s="11"/>
      <c r="L485" s="11"/>
      <c r="M485" s="11"/>
      <c r="N485" s="11"/>
      <c r="O485" s="363"/>
      <c r="P485" s="11"/>
      <c r="Q485" s="11"/>
      <c r="R485" s="11"/>
      <c r="S485" s="11"/>
      <c r="T485" s="11"/>
      <c r="U485" s="11"/>
      <c r="V485" s="11"/>
      <c r="W485" s="11"/>
      <c r="X485" s="11"/>
      <c r="Y485" s="11"/>
      <c r="Z485" s="11"/>
      <c r="AA485" s="11"/>
      <c r="AB485" s="11"/>
      <c r="AC485" s="11"/>
      <c r="AD485" s="11"/>
      <c r="AE485" s="11"/>
      <c r="AF485" s="11"/>
      <c r="AG485" s="11"/>
      <c r="AH485" s="11"/>
    </row>
    <row r="486" spans="1:34">
      <c r="A486" s="11"/>
      <c r="B486" s="11"/>
      <c r="C486" s="11"/>
      <c r="D486" s="11"/>
      <c r="E486" s="11"/>
      <c r="F486" s="11"/>
      <c r="G486" s="11"/>
      <c r="H486" s="11"/>
      <c r="I486" s="11"/>
      <c r="J486" s="11"/>
      <c r="K486" s="11"/>
      <c r="L486" s="11"/>
      <c r="M486" s="11"/>
      <c r="N486" s="11"/>
      <c r="O486" s="363"/>
      <c r="P486" s="11"/>
      <c r="Q486" s="11"/>
      <c r="R486" s="11"/>
      <c r="S486" s="11"/>
      <c r="T486" s="11"/>
      <c r="U486" s="11"/>
      <c r="V486" s="11"/>
      <c r="W486" s="11"/>
      <c r="X486" s="11"/>
      <c r="Y486" s="11"/>
      <c r="Z486" s="11"/>
      <c r="AA486" s="11"/>
      <c r="AB486" s="11"/>
      <c r="AC486" s="11"/>
      <c r="AD486" s="11"/>
      <c r="AE486" s="11"/>
      <c r="AF486" s="11"/>
      <c r="AG486" s="11"/>
      <c r="AH486" s="11"/>
    </row>
    <row r="487" spans="1:34">
      <c r="A487" s="11"/>
      <c r="B487" s="11"/>
      <c r="C487" s="11"/>
      <c r="D487" s="11"/>
      <c r="E487" s="11"/>
      <c r="F487" s="11"/>
      <c r="G487" s="11"/>
      <c r="H487" s="11"/>
      <c r="I487" s="11"/>
      <c r="J487" s="11"/>
      <c r="K487" s="11"/>
      <c r="L487" s="11"/>
      <c r="M487" s="11"/>
      <c r="N487" s="11"/>
      <c r="O487" s="363"/>
      <c r="P487" s="11"/>
      <c r="Q487" s="11"/>
      <c r="R487" s="11"/>
      <c r="S487" s="11"/>
      <c r="T487" s="11"/>
      <c r="U487" s="11"/>
      <c r="V487" s="11"/>
      <c r="W487" s="11"/>
      <c r="X487" s="11"/>
      <c r="Y487" s="11"/>
      <c r="Z487" s="11"/>
      <c r="AA487" s="11"/>
      <c r="AB487" s="11"/>
      <c r="AC487" s="11"/>
      <c r="AD487" s="11"/>
      <c r="AE487" s="11"/>
      <c r="AF487" s="11"/>
      <c r="AG487" s="11"/>
      <c r="AH487" s="11"/>
    </row>
    <row r="488" spans="1:34">
      <c r="A488" s="11"/>
      <c r="B488" s="11"/>
      <c r="C488" s="11"/>
      <c r="D488" s="11"/>
      <c r="E488" s="11"/>
      <c r="F488" s="11"/>
      <c r="G488" s="11"/>
      <c r="H488" s="11"/>
      <c r="I488" s="11"/>
      <c r="J488" s="11"/>
      <c r="K488" s="11"/>
      <c r="L488" s="11"/>
      <c r="M488" s="11"/>
      <c r="N488" s="11"/>
      <c r="O488" s="363"/>
      <c r="P488" s="11"/>
      <c r="Q488" s="11"/>
      <c r="R488" s="11"/>
      <c r="S488" s="11"/>
      <c r="T488" s="11"/>
      <c r="U488" s="11"/>
      <c r="V488" s="11"/>
      <c r="W488" s="11"/>
      <c r="X488" s="11"/>
      <c r="Y488" s="11"/>
      <c r="Z488" s="11"/>
      <c r="AA488" s="11"/>
      <c r="AB488" s="11"/>
      <c r="AC488" s="11"/>
      <c r="AD488" s="11"/>
      <c r="AE488" s="11"/>
      <c r="AF488" s="11"/>
      <c r="AG488" s="11"/>
      <c r="AH488" s="11"/>
    </row>
    <row r="489" spans="1:34">
      <c r="A489" s="11"/>
      <c r="B489" s="11"/>
      <c r="C489" s="11"/>
      <c r="D489" s="11"/>
      <c r="E489" s="11"/>
      <c r="F489" s="11"/>
      <c r="G489" s="11"/>
      <c r="H489" s="11"/>
      <c r="I489" s="11"/>
      <c r="J489" s="11"/>
      <c r="K489" s="11"/>
      <c r="L489" s="11"/>
      <c r="M489" s="11"/>
      <c r="N489" s="11"/>
      <c r="O489" s="363"/>
      <c r="P489" s="11"/>
      <c r="Q489" s="11"/>
      <c r="R489" s="11"/>
      <c r="S489" s="11"/>
      <c r="T489" s="11"/>
      <c r="U489" s="11"/>
      <c r="V489" s="11"/>
      <c r="W489" s="11"/>
      <c r="X489" s="11"/>
      <c r="Y489" s="11"/>
      <c r="Z489" s="11"/>
      <c r="AA489" s="11"/>
      <c r="AB489" s="11"/>
      <c r="AC489" s="11"/>
      <c r="AD489" s="11"/>
      <c r="AE489" s="11"/>
      <c r="AF489" s="11"/>
      <c r="AG489" s="11"/>
      <c r="AH489" s="11"/>
    </row>
    <row r="490" spans="1:34">
      <c r="A490" s="11"/>
      <c r="B490" s="11"/>
      <c r="C490" s="11"/>
      <c r="D490" s="11"/>
      <c r="E490" s="11"/>
      <c r="F490" s="11"/>
      <c r="G490" s="11"/>
      <c r="H490" s="11"/>
      <c r="I490" s="11"/>
      <c r="J490" s="11"/>
      <c r="K490" s="11"/>
      <c r="L490" s="11"/>
      <c r="M490" s="11"/>
      <c r="N490" s="11"/>
      <c r="O490" s="363"/>
      <c r="P490" s="11"/>
      <c r="Q490" s="11"/>
      <c r="R490" s="11"/>
      <c r="S490" s="11"/>
      <c r="T490" s="11"/>
      <c r="U490" s="11"/>
      <c r="V490" s="11"/>
      <c r="W490" s="11"/>
      <c r="X490" s="11"/>
      <c r="Y490" s="11"/>
      <c r="Z490" s="11"/>
      <c r="AA490" s="11"/>
      <c r="AB490" s="11"/>
      <c r="AC490" s="11"/>
      <c r="AD490" s="11"/>
      <c r="AE490" s="11"/>
      <c r="AF490" s="11"/>
      <c r="AG490" s="11"/>
      <c r="AH490" s="11"/>
    </row>
    <row r="491" spans="1:34">
      <c r="A491" s="11"/>
    </row>
    <row r="492" spans="1:34">
      <c r="A492" s="11"/>
    </row>
    <row r="493" spans="1:34">
      <c r="A493" s="11"/>
    </row>
    <row r="494" spans="1:34">
      <c r="A494" s="11"/>
    </row>
    <row r="495" spans="1:34">
      <c r="A495" s="11"/>
    </row>
    <row r="496" spans="1:34">
      <c r="A496" s="11"/>
    </row>
    <row r="497" spans="1:1">
      <c r="A497" s="11"/>
    </row>
    <row r="498" spans="1:1">
      <c r="A498" s="11"/>
    </row>
    <row r="499" spans="1:1">
      <c r="A499" s="11"/>
    </row>
  </sheetData>
  <mergeCells count="21">
    <mergeCell ref="A47:AJ47"/>
    <mergeCell ref="A44:AF46"/>
    <mergeCell ref="A52:B52"/>
    <mergeCell ref="AH9:AH11"/>
    <mergeCell ref="A12:AH12"/>
    <mergeCell ref="A43:B43"/>
    <mergeCell ref="A48:AH48"/>
    <mergeCell ref="A56:AH56"/>
    <mergeCell ref="A61:AF64"/>
    <mergeCell ref="A60:B60"/>
    <mergeCell ref="P55:S55"/>
    <mergeCell ref="T55:X55"/>
    <mergeCell ref="Y55:AB55"/>
    <mergeCell ref="C55:F55"/>
    <mergeCell ref="G55:K55"/>
    <mergeCell ref="L55:O55"/>
    <mergeCell ref="A4:AG4"/>
    <mergeCell ref="C9:AF9"/>
    <mergeCell ref="AG9:AG11"/>
    <mergeCell ref="A9:A11"/>
    <mergeCell ref="B9:B11"/>
  </mergeCells>
  <pageMargins left="0.70866141732283472" right="0.70866141732283472" top="0.74803149606299213" bottom="0.74803149606299213" header="0.31496062992125984" footer="0.31496062992125984"/>
  <pageSetup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C61F2-E107-4A41-995B-58D9C4F69AF3}">
  <sheetPr>
    <pageSetUpPr fitToPage="1"/>
  </sheetPr>
  <dimension ref="A1:AM502"/>
  <sheetViews>
    <sheetView showGridLines="0" zoomScale="90" zoomScaleNormal="90" workbookViewId="0">
      <pane ySplit="1" topLeftCell="A2" activePane="bottomLeft" state="frozen"/>
      <selection pane="bottomLeft" activeCell="C10" sqref="C10"/>
    </sheetView>
  </sheetViews>
  <sheetFormatPr baseColWidth="10" defaultColWidth="9.140625" defaultRowHeight="15"/>
  <cols>
    <col min="1" max="1" width="33.85546875" bestFit="1" customWidth="1"/>
    <col min="2" max="2" width="10.7109375" bestFit="1" customWidth="1"/>
    <col min="3" max="3" width="4" customWidth="1"/>
    <col min="4" max="4" width="4.42578125" customWidth="1"/>
    <col min="5" max="14" width="4" customWidth="1"/>
    <col min="15" max="15" width="4" style="362" customWidth="1"/>
    <col min="16" max="30" width="4" customWidth="1"/>
    <col min="31" max="31" width="4.42578125" bestFit="1" customWidth="1"/>
    <col min="32" max="32" width="3.28515625" bestFit="1" customWidth="1"/>
    <col min="33" max="33" width="11" customWidth="1"/>
    <col min="34" max="34" width="16" bestFit="1" customWidth="1"/>
    <col min="35" max="35" width="16" customWidth="1"/>
    <col min="36" max="42" width="4.140625" customWidth="1"/>
    <col min="43" max="43" width="11.42578125" customWidth="1"/>
  </cols>
  <sheetData>
    <row r="1" spans="1:35" ht="36.75" customHeight="1"/>
    <row r="2" spans="1:35" ht="36.75" customHeight="1"/>
    <row r="3" spans="1:35" s="11" customFormat="1" ht="23.25">
      <c r="A3" s="478" t="s">
        <v>402</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364"/>
    </row>
    <row r="4" spans="1:35" s="11" customFormat="1" ht="14.25" customHeight="1"/>
    <row r="5" spans="1:35" s="11" customFormat="1" ht="9" hidden="1" customHeight="1">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4"/>
    </row>
    <row r="6" spans="1:35" s="11" customFormat="1" hidden="1">
      <c r="A6" s="11" t="s">
        <v>6</v>
      </c>
      <c r="B6" s="201"/>
      <c r="D6" s="201"/>
      <c r="E6" s="201"/>
      <c r="F6" s="201"/>
      <c r="H6" s="202"/>
      <c r="I6" s="202"/>
      <c r="J6" s="202"/>
      <c r="K6" s="202"/>
      <c r="L6" s="201"/>
      <c r="M6" s="201"/>
      <c r="N6" s="201"/>
      <c r="O6" s="201"/>
      <c r="P6" s="202"/>
      <c r="Q6" s="202"/>
      <c r="R6" s="202"/>
      <c r="S6" s="202"/>
      <c r="T6" s="201"/>
      <c r="U6" s="201"/>
      <c r="V6" s="201"/>
      <c r="W6" s="201"/>
      <c r="X6" s="201"/>
      <c r="Y6" s="202"/>
      <c r="Z6" s="202"/>
      <c r="AA6" s="202"/>
      <c r="AB6" s="202"/>
      <c r="AC6" s="202"/>
      <c r="AD6" s="202"/>
      <c r="AE6" s="202"/>
      <c r="AF6" s="202"/>
      <c r="AG6" s="202"/>
      <c r="AH6" s="201"/>
      <c r="AI6" s="201"/>
    </row>
    <row r="7" spans="1:35" s="11" customFormat="1" hidden="1">
      <c r="A7" s="11" t="s">
        <v>6</v>
      </c>
      <c r="B7" s="201"/>
      <c r="C7" s="203"/>
      <c r="D7" s="201"/>
      <c r="E7" s="201"/>
      <c r="F7" s="201"/>
      <c r="G7" s="203"/>
      <c r="H7" s="202"/>
      <c r="I7" s="202"/>
      <c r="J7" s="202"/>
      <c r="K7" s="202"/>
      <c r="L7" s="201"/>
      <c r="M7" s="201"/>
      <c r="N7" s="201"/>
      <c r="O7" s="201"/>
      <c r="P7" s="202"/>
      <c r="Q7" s="202"/>
      <c r="R7" s="202"/>
      <c r="S7" s="202"/>
      <c r="T7" s="201"/>
      <c r="U7" s="201"/>
      <c r="V7" s="201"/>
      <c r="W7" s="201"/>
      <c r="X7" s="201"/>
      <c r="Y7" s="202"/>
      <c r="Z7" s="202"/>
      <c r="AA7" s="202"/>
      <c r="AB7" s="202"/>
      <c r="AC7" s="202"/>
      <c r="AD7" s="202"/>
      <c r="AE7" s="202"/>
      <c r="AF7" s="202"/>
      <c r="AG7" s="202"/>
      <c r="AH7" s="201"/>
      <c r="AI7" s="201"/>
    </row>
    <row r="8" spans="1:35" s="11" customFormat="1" hidden="1">
      <c r="A8" s="204"/>
      <c r="B8" s="201"/>
      <c r="C8" s="201"/>
      <c r="D8" s="201"/>
      <c r="E8" s="201"/>
      <c r="F8" s="201"/>
      <c r="G8" s="202"/>
      <c r="H8" s="202"/>
      <c r="I8" s="202"/>
      <c r="J8" s="202"/>
      <c r="K8" s="202"/>
      <c r="L8" s="201"/>
      <c r="M8" s="201"/>
      <c r="N8" s="201"/>
      <c r="O8" s="201"/>
      <c r="P8" s="202"/>
      <c r="Q8" s="202"/>
      <c r="R8" s="202"/>
      <c r="S8" s="202"/>
      <c r="T8" s="201"/>
      <c r="U8" s="201"/>
      <c r="V8" s="201"/>
      <c r="W8" s="201"/>
      <c r="X8" s="201"/>
      <c r="Y8" s="202"/>
      <c r="Z8" s="202"/>
      <c r="AA8" s="202"/>
      <c r="AB8" s="202"/>
      <c r="AC8" s="202"/>
      <c r="AD8" s="202"/>
      <c r="AE8" s="202"/>
      <c r="AF8" s="202"/>
      <c r="AG8" s="202"/>
      <c r="AH8" s="201"/>
      <c r="AI8" s="201"/>
    </row>
    <row r="9" spans="1:35" s="11" customFormat="1">
      <c r="A9" s="510" t="s">
        <v>307</v>
      </c>
      <c r="B9" s="490" t="s">
        <v>411</v>
      </c>
      <c r="C9" s="476" t="s">
        <v>423</v>
      </c>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7" t="s">
        <v>405</v>
      </c>
      <c r="AI9" s="467" t="s">
        <v>89</v>
      </c>
    </row>
    <row r="10" spans="1:35" s="11" customFormat="1">
      <c r="A10" s="511"/>
      <c r="B10" s="491"/>
      <c r="C10" s="370" t="s">
        <v>383</v>
      </c>
      <c r="D10" s="370" t="s">
        <v>384</v>
      </c>
      <c r="E10" s="370" t="s">
        <v>384</v>
      </c>
      <c r="F10" s="370" t="s">
        <v>385</v>
      </c>
      <c r="G10" s="370" t="s">
        <v>380</v>
      </c>
      <c r="H10" s="370" t="s">
        <v>381</v>
      </c>
      <c r="I10" s="370" t="s">
        <v>382</v>
      </c>
      <c r="J10" s="370" t="s">
        <v>383</v>
      </c>
      <c r="K10" s="370" t="s">
        <v>384</v>
      </c>
      <c r="L10" s="370" t="s">
        <v>384</v>
      </c>
      <c r="M10" s="370" t="s">
        <v>385</v>
      </c>
      <c r="N10" s="370" t="s">
        <v>380</v>
      </c>
      <c r="O10" s="370" t="s">
        <v>381</v>
      </c>
      <c r="P10" s="370" t="s">
        <v>382</v>
      </c>
      <c r="Q10" s="370" t="s">
        <v>383</v>
      </c>
      <c r="R10" s="370" t="s">
        <v>384</v>
      </c>
      <c r="S10" s="370" t="s">
        <v>384</v>
      </c>
      <c r="T10" s="370" t="s">
        <v>385</v>
      </c>
      <c r="U10" s="370" t="s">
        <v>380</v>
      </c>
      <c r="V10" s="370" t="s">
        <v>381</v>
      </c>
      <c r="W10" s="370" t="s">
        <v>382</v>
      </c>
      <c r="X10" s="370" t="s">
        <v>383</v>
      </c>
      <c r="Y10" s="370" t="s">
        <v>384</v>
      </c>
      <c r="Z10" s="370" t="s">
        <v>384</v>
      </c>
      <c r="AA10" s="370" t="s">
        <v>385</v>
      </c>
      <c r="AB10" s="370" t="s">
        <v>380</v>
      </c>
      <c r="AC10" s="370" t="s">
        <v>381</v>
      </c>
      <c r="AD10" s="370" t="s">
        <v>382</v>
      </c>
      <c r="AE10" s="370" t="s">
        <v>383</v>
      </c>
      <c r="AF10" s="370" t="s">
        <v>384</v>
      </c>
      <c r="AG10" s="370" t="s">
        <v>384</v>
      </c>
      <c r="AH10" s="477"/>
      <c r="AI10" s="468"/>
    </row>
    <row r="11" spans="1:35" s="11" customFormat="1">
      <c r="A11" s="512"/>
      <c r="B11" s="492"/>
      <c r="C11" s="370">
        <v>1</v>
      </c>
      <c r="D11" s="370">
        <v>2</v>
      </c>
      <c r="E11" s="370">
        <v>3</v>
      </c>
      <c r="F11" s="370">
        <v>4</v>
      </c>
      <c r="G11" s="370">
        <v>5</v>
      </c>
      <c r="H11" s="370">
        <v>6</v>
      </c>
      <c r="I11" s="370">
        <v>7</v>
      </c>
      <c r="J11" s="370">
        <v>8</v>
      </c>
      <c r="K11" s="370">
        <v>9</v>
      </c>
      <c r="L11" s="370">
        <v>10</v>
      </c>
      <c r="M11" s="370">
        <v>11</v>
      </c>
      <c r="N11" s="370">
        <v>12</v>
      </c>
      <c r="O11" s="370">
        <v>13</v>
      </c>
      <c r="P11" s="370">
        <v>14</v>
      </c>
      <c r="Q11" s="370">
        <v>15</v>
      </c>
      <c r="R11" s="370">
        <v>16</v>
      </c>
      <c r="S11" s="370">
        <v>17</v>
      </c>
      <c r="T11" s="370">
        <v>18</v>
      </c>
      <c r="U11" s="370">
        <v>19</v>
      </c>
      <c r="V11" s="370">
        <v>20</v>
      </c>
      <c r="W11" s="370">
        <v>21</v>
      </c>
      <c r="X11" s="370">
        <v>22</v>
      </c>
      <c r="Y11" s="370">
        <v>23</v>
      </c>
      <c r="Z11" s="370">
        <v>24</v>
      </c>
      <c r="AA11" s="370">
        <v>25</v>
      </c>
      <c r="AB11" s="370">
        <v>26</v>
      </c>
      <c r="AC11" s="370">
        <v>27</v>
      </c>
      <c r="AD11" s="370">
        <v>28</v>
      </c>
      <c r="AE11" s="370">
        <v>29</v>
      </c>
      <c r="AF11" s="370">
        <v>30</v>
      </c>
      <c r="AG11" s="370">
        <v>31</v>
      </c>
      <c r="AH11" s="477"/>
      <c r="AI11" s="469"/>
    </row>
    <row r="12" spans="1:35" s="11" customFormat="1">
      <c r="A12" s="496" t="s">
        <v>113</v>
      </c>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8"/>
    </row>
    <row r="13" spans="1:35" s="11" customFormat="1">
      <c r="A13" s="410" t="s">
        <v>149</v>
      </c>
      <c r="B13" s="373" t="s">
        <v>36</v>
      </c>
      <c r="C13" s="388">
        <v>2</v>
      </c>
      <c r="D13" s="388"/>
      <c r="E13" s="17">
        <v>2</v>
      </c>
      <c r="F13" s="17"/>
      <c r="G13" s="17">
        <v>2</v>
      </c>
      <c r="H13" s="388"/>
      <c r="I13" s="388"/>
      <c r="J13" s="388">
        <v>2</v>
      </c>
      <c r="K13" s="388"/>
      <c r="L13" s="17">
        <v>2</v>
      </c>
      <c r="M13" s="17"/>
      <c r="N13" s="17">
        <v>2</v>
      </c>
      <c r="O13" s="388"/>
      <c r="P13" s="388"/>
      <c r="Q13" s="388"/>
      <c r="R13" s="17">
        <v>2</v>
      </c>
      <c r="S13" s="17"/>
      <c r="T13" s="17">
        <v>2</v>
      </c>
      <c r="U13" s="388"/>
      <c r="V13" s="388"/>
      <c r="W13" s="388"/>
      <c r="X13" s="388"/>
      <c r="Y13" s="388"/>
      <c r="Z13" s="17">
        <v>2</v>
      </c>
      <c r="AA13" s="17"/>
      <c r="AB13" s="17">
        <v>2</v>
      </c>
      <c r="AC13" s="388"/>
      <c r="AD13" s="388"/>
      <c r="AE13" s="388"/>
      <c r="AF13" s="388"/>
      <c r="AG13" s="388"/>
      <c r="AH13" s="375">
        <f t="shared" ref="AH13:AH21" si="0">SUM(C13:AG13)</f>
        <v>20</v>
      </c>
      <c r="AI13" s="375" t="s">
        <v>406</v>
      </c>
    </row>
    <row r="14" spans="1:35" s="11" customFormat="1">
      <c r="A14" s="410" t="s">
        <v>151</v>
      </c>
      <c r="B14" s="373" t="s">
        <v>36</v>
      </c>
      <c r="C14" s="388"/>
      <c r="D14" s="388">
        <v>2</v>
      </c>
      <c r="E14" s="17"/>
      <c r="F14" s="17">
        <v>2</v>
      </c>
      <c r="G14" s="17"/>
      <c r="H14" s="388"/>
      <c r="I14" s="388"/>
      <c r="J14" s="388"/>
      <c r="K14" s="388">
        <v>2</v>
      </c>
      <c r="L14" s="17"/>
      <c r="M14" s="17">
        <v>2</v>
      </c>
      <c r="N14" s="17"/>
      <c r="O14" s="388"/>
      <c r="P14" s="388"/>
      <c r="Q14" s="388"/>
      <c r="R14" s="17"/>
      <c r="S14" s="17">
        <v>2</v>
      </c>
      <c r="T14" s="17"/>
      <c r="U14" s="388">
        <v>2</v>
      </c>
      <c r="V14" s="388"/>
      <c r="W14" s="388"/>
      <c r="X14" s="388">
        <v>2</v>
      </c>
      <c r="Y14" s="388"/>
      <c r="Z14" s="17"/>
      <c r="AA14" s="17">
        <v>2</v>
      </c>
      <c r="AB14" s="17"/>
      <c r="AC14" s="388"/>
      <c r="AD14" s="388"/>
      <c r="AE14" s="388">
        <v>1</v>
      </c>
      <c r="AF14" s="388"/>
      <c r="AG14" s="388"/>
      <c r="AH14" s="375">
        <f t="shared" si="0"/>
        <v>17</v>
      </c>
      <c r="AI14" s="375" t="s">
        <v>406</v>
      </c>
    </row>
    <row r="15" spans="1:35" s="11" customFormat="1">
      <c r="A15" s="410" t="s">
        <v>349</v>
      </c>
      <c r="B15" s="373" t="s">
        <v>36</v>
      </c>
      <c r="C15" s="388">
        <v>2</v>
      </c>
      <c r="D15" s="388"/>
      <c r="E15" s="17"/>
      <c r="F15" s="17">
        <v>2</v>
      </c>
      <c r="G15" s="17"/>
      <c r="H15" s="388"/>
      <c r="I15" s="388"/>
      <c r="J15" s="388">
        <v>2</v>
      </c>
      <c r="K15" s="388"/>
      <c r="L15" s="17"/>
      <c r="M15" s="17">
        <v>2</v>
      </c>
      <c r="N15" s="17"/>
      <c r="O15" s="388"/>
      <c r="P15" s="388"/>
      <c r="Q15" s="388"/>
      <c r="R15" s="17"/>
      <c r="S15" s="17">
        <v>2</v>
      </c>
      <c r="T15" s="17"/>
      <c r="U15" s="388"/>
      <c r="V15" s="388"/>
      <c r="W15" s="388"/>
      <c r="X15" s="388"/>
      <c r="Y15" s="388">
        <v>2</v>
      </c>
      <c r="Z15" s="17"/>
      <c r="AA15" s="17">
        <v>2</v>
      </c>
      <c r="AB15" s="17"/>
      <c r="AC15" s="388"/>
      <c r="AD15" s="388"/>
      <c r="AE15" s="388">
        <v>1</v>
      </c>
      <c r="AF15" s="388"/>
      <c r="AG15" s="388">
        <v>1</v>
      </c>
      <c r="AH15" s="375">
        <f t="shared" si="0"/>
        <v>16</v>
      </c>
      <c r="AI15" s="375" t="s">
        <v>406</v>
      </c>
    </row>
    <row r="16" spans="1:35" s="11" customFormat="1">
      <c r="A16" s="410" t="s">
        <v>155</v>
      </c>
      <c r="B16" s="373" t="s">
        <v>36</v>
      </c>
      <c r="C16" s="388"/>
      <c r="D16" s="388">
        <v>2</v>
      </c>
      <c r="E16" s="17">
        <v>2</v>
      </c>
      <c r="F16" s="17"/>
      <c r="G16" s="17">
        <v>2</v>
      </c>
      <c r="H16" s="388"/>
      <c r="I16" s="388"/>
      <c r="J16" s="388"/>
      <c r="K16" s="388">
        <v>2</v>
      </c>
      <c r="L16" s="17">
        <v>2</v>
      </c>
      <c r="M16" s="17"/>
      <c r="N16" s="17">
        <v>2</v>
      </c>
      <c r="O16" s="388"/>
      <c r="P16" s="388"/>
      <c r="Q16" s="388"/>
      <c r="R16" s="17">
        <v>2</v>
      </c>
      <c r="S16" s="17"/>
      <c r="T16" s="17">
        <v>2</v>
      </c>
      <c r="U16" s="388"/>
      <c r="V16" s="388"/>
      <c r="W16" s="388"/>
      <c r="X16" s="388"/>
      <c r="Y16" s="388"/>
      <c r="Z16" s="17">
        <v>2</v>
      </c>
      <c r="AA16" s="17"/>
      <c r="AB16" s="17">
        <v>2</v>
      </c>
      <c r="AC16" s="388"/>
      <c r="AD16" s="388"/>
      <c r="AE16" s="388"/>
      <c r="AF16" s="388"/>
      <c r="AG16" s="388"/>
      <c r="AH16" s="375">
        <f t="shared" si="0"/>
        <v>20</v>
      </c>
      <c r="AI16" s="375" t="s">
        <v>406</v>
      </c>
    </row>
    <row r="17" spans="1:35" s="11" customFormat="1">
      <c r="A17" s="410" t="s">
        <v>157</v>
      </c>
      <c r="B17" s="373" t="s">
        <v>36</v>
      </c>
      <c r="C17" s="388"/>
      <c r="D17" s="388">
        <v>2</v>
      </c>
      <c r="E17" s="17"/>
      <c r="F17" s="17">
        <v>2</v>
      </c>
      <c r="G17" s="17"/>
      <c r="H17" s="388"/>
      <c r="I17" s="388"/>
      <c r="J17" s="388"/>
      <c r="K17" s="388">
        <v>2</v>
      </c>
      <c r="L17" s="17"/>
      <c r="M17" s="17">
        <v>2</v>
      </c>
      <c r="N17" s="17"/>
      <c r="O17" s="388"/>
      <c r="P17" s="388"/>
      <c r="Q17" s="388"/>
      <c r="R17" s="17"/>
      <c r="S17" s="17">
        <v>2</v>
      </c>
      <c r="T17" s="17"/>
      <c r="U17" s="388">
        <v>2</v>
      </c>
      <c r="V17" s="388"/>
      <c r="W17" s="388"/>
      <c r="X17" s="388">
        <v>2</v>
      </c>
      <c r="Y17" s="388"/>
      <c r="Z17" s="17"/>
      <c r="AA17" s="17">
        <v>2</v>
      </c>
      <c r="AB17" s="17"/>
      <c r="AC17" s="388"/>
      <c r="AD17" s="388"/>
      <c r="AE17" s="388">
        <v>1</v>
      </c>
      <c r="AF17" s="388"/>
      <c r="AG17" s="388"/>
      <c r="AH17" s="375">
        <f t="shared" si="0"/>
        <v>17</v>
      </c>
      <c r="AI17" s="375" t="s">
        <v>406</v>
      </c>
    </row>
    <row r="18" spans="1:35" s="11" customFormat="1">
      <c r="A18" s="410" t="s">
        <v>278</v>
      </c>
      <c r="B18" s="373" t="s">
        <v>36</v>
      </c>
      <c r="C18" s="388">
        <v>2</v>
      </c>
      <c r="D18" s="388"/>
      <c r="E18" s="17"/>
      <c r="F18" s="17">
        <v>2</v>
      </c>
      <c r="G18" s="17"/>
      <c r="H18" s="388"/>
      <c r="I18" s="388"/>
      <c r="J18" s="388">
        <v>2</v>
      </c>
      <c r="K18" s="388"/>
      <c r="L18" s="17"/>
      <c r="M18" s="17">
        <v>2</v>
      </c>
      <c r="N18" s="17"/>
      <c r="O18" s="388"/>
      <c r="P18" s="388"/>
      <c r="Q18" s="388"/>
      <c r="R18" s="17"/>
      <c r="S18" s="17">
        <v>2</v>
      </c>
      <c r="T18" s="17"/>
      <c r="U18" s="388"/>
      <c r="V18" s="388"/>
      <c r="W18" s="388"/>
      <c r="X18" s="388"/>
      <c r="Y18" s="388">
        <v>2</v>
      </c>
      <c r="Z18" s="17"/>
      <c r="AA18" s="17">
        <v>2</v>
      </c>
      <c r="AB18" s="17"/>
      <c r="AC18" s="388"/>
      <c r="AD18" s="388"/>
      <c r="AE18" s="388">
        <v>1</v>
      </c>
      <c r="AF18" s="388"/>
      <c r="AG18" s="388">
        <v>1</v>
      </c>
      <c r="AH18" s="375">
        <f t="shared" si="0"/>
        <v>16</v>
      </c>
      <c r="AI18" s="375" t="s">
        <v>406</v>
      </c>
    </row>
    <row r="19" spans="1:35" s="11" customFormat="1">
      <c r="A19" s="410" t="s">
        <v>161</v>
      </c>
      <c r="B19" s="373" t="s">
        <v>36</v>
      </c>
      <c r="C19" s="388">
        <v>2</v>
      </c>
      <c r="D19" s="388"/>
      <c r="E19" s="17">
        <v>2</v>
      </c>
      <c r="F19" s="17"/>
      <c r="G19" s="17">
        <v>2</v>
      </c>
      <c r="H19" s="388"/>
      <c r="I19" s="388"/>
      <c r="J19" s="388"/>
      <c r="K19" s="388"/>
      <c r="L19" s="17">
        <v>2</v>
      </c>
      <c r="M19" s="17"/>
      <c r="N19" s="17">
        <v>2</v>
      </c>
      <c r="O19" s="388"/>
      <c r="P19" s="388"/>
      <c r="Q19" s="388"/>
      <c r="R19" s="17">
        <v>2</v>
      </c>
      <c r="S19" s="17"/>
      <c r="T19" s="17">
        <v>2</v>
      </c>
      <c r="U19" s="388"/>
      <c r="V19" s="388"/>
      <c r="W19" s="388"/>
      <c r="X19" s="388"/>
      <c r="Y19" s="388"/>
      <c r="Z19" s="17">
        <v>2</v>
      </c>
      <c r="AA19" s="17"/>
      <c r="AB19" s="17">
        <v>2</v>
      </c>
      <c r="AC19" s="388"/>
      <c r="AD19" s="388"/>
      <c r="AE19" s="388"/>
      <c r="AF19" s="388">
        <v>2</v>
      </c>
      <c r="AG19" s="388"/>
      <c r="AH19" s="375">
        <f t="shared" si="0"/>
        <v>20</v>
      </c>
      <c r="AI19" s="375" t="s">
        <v>406</v>
      </c>
    </row>
    <row r="20" spans="1:35" s="11" customFormat="1">
      <c r="A20" s="410" t="s">
        <v>159</v>
      </c>
      <c r="B20" s="373" t="s">
        <v>36</v>
      </c>
      <c r="C20" s="388"/>
      <c r="D20" s="388">
        <v>2</v>
      </c>
      <c r="E20" s="17"/>
      <c r="F20" s="17">
        <v>2</v>
      </c>
      <c r="G20" s="17"/>
      <c r="H20" s="388"/>
      <c r="I20" s="388"/>
      <c r="J20" s="388"/>
      <c r="K20" s="388">
        <v>2</v>
      </c>
      <c r="L20" s="17"/>
      <c r="M20" s="17">
        <v>2</v>
      </c>
      <c r="N20" s="17"/>
      <c r="O20" s="388"/>
      <c r="P20" s="388"/>
      <c r="Q20" s="388"/>
      <c r="R20" s="17"/>
      <c r="S20" s="17">
        <v>2</v>
      </c>
      <c r="T20" s="17"/>
      <c r="U20" s="388"/>
      <c r="V20" s="388"/>
      <c r="W20" s="388"/>
      <c r="X20" s="388">
        <v>2</v>
      </c>
      <c r="Y20" s="388"/>
      <c r="Z20" s="17"/>
      <c r="AA20" s="17">
        <v>2</v>
      </c>
      <c r="AB20" s="17"/>
      <c r="AC20" s="388"/>
      <c r="AD20" s="388"/>
      <c r="AE20" s="388">
        <v>1</v>
      </c>
      <c r="AF20" s="388"/>
      <c r="AG20" s="388">
        <v>1</v>
      </c>
      <c r="AH20" s="375">
        <f t="shared" si="0"/>
        <v>16</v>
      </c>
      <c r="AI20" s="375" t="s">
        <v>406</v>
      </c>
    </row>
    <row r="21" spans="1:35" s="11" customFormat="1">
      <c r="A21" s="410" t="s">
        <v>279</v>
      </c>
      <c r="B21" s="373" t="s">
        <v>36</v>
      </c>
      <c r="C21" s="388">
        <v>2</v>
      </c>
      <c r="D21" s="388"/>
      <c r="E21" s="17">
        <v>2</v>
      </c>
      <c r="F21" s="17"/>
      <c r="G21" s="17">
        <v>2</v>
      </c>
      <c r="H21" s="388"/>
      <c r="I21" s="388"/>
      <c r="J21" s="388"/>
      <c r="K21" s="388"/>
      <c r="L21" s="17">
        <v>2</v>
      </c>
      <c r="M21" s="17"/>
      <c r="N21" s="17">
        <v>2</v>
      </c>
      <c r="O21" s="388"/>
      <c r="P21" s="388"/>
      <c r="Q21" s="388"/>
      <c r="R21" s="17">
        <v>2</v>
      </c>
      <c r="S21" s="17"/>
      <c r="T21" s="17">
        <v>2</v>
      </c>
      <c r="U21" s="388"/>
      <c r="V21" s="388"/>
      <c r="W21" s="388"/>
      <c r="X21" s="388"/>
      <c r="Y21" s="388"/>
      <c r="Z21" s="17">
        <v>2</v>
      </c>
      <c r="AA21" s="17"/>
      <c r="AB21" s="17">
        <v>2</v>
      </c>
      <c r="AC21" s="388"/>
      <c r="AD21" s="388"/>
      <c r="AE21" s="388"/>
      <c r="AF21" s="388">
        <v>2</v>
      </c>
      <c r="AG21" s="388"/>
      <c r="AH21" s="375">
        <f t="shared" si="0"/>
        <v>20</v>
      </c>
      <c r="AI21" s="375" t="s">
        <v>406</v>
      </c>
    </row>
    <row r="22" spans="1:35" s="11" customFormat="1">
      <c r="A22" s="410" t="s">
        <v>163</v>
      </c>
      <c r="B22" s="373" t="s">
        <v>36</v>
      </c>
      <c r="C22" s="388"/>
      <c r="D22" s="388">
        <v>2</v>
      </c>
      <c r="E22" s="17"/>
      <c r="F22" s="17">
        <v>2</v>
      </c>
      <c r="G22" s="17"/>
      <c r="H22" s="388"/>
      <c r="I22" s="388"/>
      <c r="J22" s="388">
        <v>2</v>
      </c>
      <c r="K22" s="388"/>
      <c r="L22" s="17"/>
      <c r="M22" s="17">
        <v>2</v>
      </c>
      <c r="N22" s="17"/>
      <c r="O22" s="388"/>
      <c r="P22" s="388"/>
      <c r="Q22" s="388"/>
      <c r="R22" s="17"/>
      <c r="S22" s="17">
        <v>2</v>
      </c>
      <c r="T22" s="17"/>
      <c r="U22" s="388"/>
      <c r="V22" s="388"/>
      <c r="W22" s="388"/>
      <c r="X22" s="388"/>
      <c r="Y22" s="388">
        <v>2</v>
      </c>
      <c r="Z22" s="17"/>
      <c r="AA22" s="17">
        <v>2</v>
      </c>
      <c r="AB22" s="17"/>
      <c r="AC22" s="388"/>
      <c r="AD22" s="388"/>
      <c r="AE22" s="388">
        <v>1</v>
      </c>
      <c r="AF22" s="388"/>
      <c r="AG22" s="388">
        <v>1</v>
      </c>
      <c r="AH22" s="375">
        <f t="shared" ref="AH22:AH42" si="1">SUM(C22:AG22)</f>
        <v>16</v>
      </c>
      <c r="AI22" s="375" t="s">
        <v>406</v>
      </c>
    </row>
    <row r="23" spans="1:35" s="11" customFormat="1">
      <c r="A23" s="410" t="s">
        <v>182</v>
      </c>
      <c r="B23" s="373" t="s">
        <v>36</v>
      </c>
      <c r="C23" s="388">
        <v>2</v>
      </c>
      <c r="D23" s="388"/>
      <c r="E23" s="17">
        <v>2</v>
      </c>
      <c r="F23" s="17"/>
      <c r="G23" s="17">
        <v>2</v>
      </c>
      <c r="H23" s="388"/>
      <c r="I23" s="388"/>
      <c r="J23" s="388"/>
      <c r="K23" s="388">
        <v>2</v>
      </c>
      <c r="L23" s="17">
        <v>2</v>
      </c>
      <c r="M23" s="17"/>
      <c r="N23" s="17">
        <v>2</v>
      </c>
      <c r="O23" s="388"/>
      <c r="P23" s="388"/>
      <c r="Q23" s="388"/>
      <c r="R23" s="17">
        <v>2</v>
      </c>
      <c r="S23" s="17"/>
      <c r="T23" s="17">
        <v>2</v>
      </c>
      <c r="U23" s="388"/>
      <c r="V23" s="388"/>
      <c r="W23" s="388"/>
      <c r="X23" s="388"/>
      <c r="Y23" s="388"/>
      <c r="Z23" s="17">
        <v>2</v>
      </c>
      <c r="AA23" s="17"/>
      <c r="AB23" s="17">
        <v>2</v>
      </c>
      <c r="AC23" s="388"/>
      <c r="AD23" s="388"/>
      <c r="AE23" s="388"/>
      <c r="AF23" s="388"/>
      <c r="AG23" s="388"/>
      <c r="AH23" s="375">
        <f t="shared" si="1"/>
        <v>20</v>
      </c>
      <c r="AI23" s="375" t="s">
        <v>406</v>
      </c>
    </row>
    <row r="24" spans="1:35" s="11" customFormat="1">
      <c r="A24" s="410" t="s">
        <v>165</v>
      </c>
      <c r="B24" s="373" t="s">
        <v>36</v>
      </c>
      <c r="C24" s="388"/>
      <c r="D24" s="388">
        <v>2</v>
      </c>
      <c r="E24" s="17"/>
      <c r="F24" s="17">
        <v>2</v>
      </c>
      <c r="G24" s="17"/>
      <c r="H24" s="388"/>
      <c r="I24" s="388"/>
      <c r="J24" s="388">
        <v>2</v>
      </c>
      <c r="K24" s="388"/>
      <c r="L24" s="17"/>
      <c r="M24" s="17">
        <v>2</v>
      </c>
      <c r="N24" s="17"/>
      <c r="O24" s="388"/>
      <c r="P24" s="388"/>
      <c r="Q24" s="388"/>
      <c r="R24" s="17"/>
      <c r="S24" s="17">
        <v>2</v>
      </c>
      <c r="T24" s="17"/>
      <c r="U24" s="388"/>
      <c r="V24" s="388"/>
      <c r="W24" s="388"/>
      <c r="X24" s="388"/>
      <c r="Y24" s="388">
        <v>2</v>
      </c>
      <c r="Z24" s="17"/>
      <c r="AA24" s="17">
        <v>2</v>
      </c>
      <c r="AB24" s="17"/>
      <c r="AC24" s="388"/>
      <c r="AD24" s="388"/>
      <c r="AE24" s="388">
        <v>1</v>
      </c>
      <c r="AF24" s="388"/>
      <c r="AG24" s="388">
        <v>1</v>
      </c>
      <c r="AH24" s="375">
        <f t="shared" si="1"/>
        <v>16</v>
      </c>
      <c r="AI24" s="375" t="s">
        <v>406</v>
      </c>
    </row>
    <row r="25" spans="1:35" s="11" customFormat="1">
      <c r="A25" s="410" t="s">
        <v>167</v>
      </c>
      <c r="B25" s="373" t="s">
        <v>36</v>
      </c>
      <c r="C25" s="388">
        <v>2</v>
      </c>
      <c r="D25" s="388"/>
      <c r="E25" s="17">
        <v>2</v>
      </c>
      <c r="F25" s="17"/>
      <c r="G25" s="17">
        <v>2</v>
      </c>
      <c r="H25" s="388"/>
      <c r="I25" s="388"/>
      <c r="J25" s="388"/>
      <c r="K25" s="388"/>
      <c r="L25" s="17">
        <v>2</v>
      </c>
      <c r="M25" s="17"/>
      <c r="N25" s="17">
        <v>2</v>
      </c>
      <c r="O25" s="388"/>
      <c r="P25" s="388"/>
      <c r="Q25" s="388"/>
      <c r="R25" s="17">
        <v>2</v>
      </c>
      <c r="S25" s="17"/>
      <c r="T25" s="17">
        <v>2</v>
      </c>
      <c r="U25" s="388"/>
      <c r="V25" s="388"/>
      <c r="W25" s="388"/>
      <c r="X25" s="388"/>
      <c r="Y25" s="388"/>
      <c r="Z25" s="17">
        <v>2</v>
      </c>
      <c r="AA25" s="17"/>
      <c r="AB25" s="17">
        <v>2</v>
      </c>
      <c r="AC25" s="388"/>
      <c r="AD25" s="388"/>
      <c r="AE25" s="388"/>
      <c r="AF25" s="388">
        <v>2</v>
      </c>
      <c r="AG25" s="388"/>
      <c r="AH25" s="375">
        <f t="shared" si="1"/>
        <v>20</v>
      </c>
      <c r="AI25" s="375" t="s">
        <v>406</v>
      </c>
    </row>
    <row r="26" spans="1:35" s="11" customFormat="1">
      <c r="A26" s="410" t="s">
        <v>281</v>
      </c>
      <c r="B26" s="373" t="s">
        <v>36</v>
      </c>
      <c r="C26" s="388"/>
      <c r="D26" s="388">
        <v>2</v>
      </c>
      <c r="E26" s="17"/>
      <c r="F26" s="17">
        <v>2</v>
      </c>
      <c r="G26" s="17"/>
      <c r="H26" s="388"/>
      <c r="I26" s="388"/>
      <c r="J26" s="388"/>
      <c r="K26" s="388"/>
      <c r="L26" s="17"/>
      <c r="M26" s="17">
        <v>2</v>
      </c>
      <c r="N26" s="17"/>
      <c r="O26" s="388"/>
      <c r="P26" s="388"/>
      <c r="Q26" s="388"/>
      <c r="R26" s="17"/>
      <c r="S26" s="17">
        <v>2</v>
      </c>
      <c r="T26" s="17"/>
      <c r="U26" s="388"/>
      <c r="V26" s="388"/>
      <c r="W26" s="388"/>
      <c r="X26" s="388">
        <v>2</v>
      </c>
      <c r="Y26" s="388"/>
      <c r="Z26" s="17">
        <v>2</v>
      </c>
      <c r="AA26" s="17">
        <v>2</v>
      </c>
      <c r="AB26" s="17"/>
      <c r="AC26" s="388"/>
      <c r="AD26" s="388"/>
      <c r="AE26" s="388">
        <v>1</v>
      </c>
      <c r="AF26" s="388"/>
      <c r="AG26" s="388">
        <v>1</v>
      </c>
      <c r="AH26" s="375">
        <f t="shared" si="1"/>
        <v>16</v>
      </c>
      <c r="AI26" s="375" t="s">
        <v>406</v>
      </c>
    </row>
    <row r="27" spans="1:35" s="11" customFormat="1">
      <c r="A27" s="410" t="s">
        <v>170</v>
      </c>
      <c r="B27" s="373" t="s">
        <v>36</v>
      </c>
      <c r="C27" s="388">
        <v>2</v>
      </c>
      <c r="D27" s="388"/>
      <c r="E27" s="17">
        <v>2</v>
      </c>
      <c r="F27" s="17"/>
      <c r="G27" s="17">
        <v>2</v>
      </c>
      <c r="H27" s="388"/>
      <c r="I27" s="388"/>
      <c r="J27" s="388"/>
      <c r="K27" s="388"/>
      <c r="L27" s="17">
        <v>2</v>
      </c>
      <c r="M27" s="17"/>
      <c r="N27" s="17">
        <v>2</v>
      </c>
      <c r="O27" s="388"/>
      <c r="P27" s="388"/>
      <c r="Q27" s="388"/>
      <c r="R27" s="17">
        <v>2</v>
      </c>
      <c r="S27" s="17"/>
      <c r="T27" s="17">
        <v>2</v>
      </c>
      <c r="U27" s="388"/>
      <c r="V27" s="388"/>
      <c r="W27" s="388"/>
      <c r="X27" s="388"/>
      <c r="Y27" s="388">
        <v>2</v>
      </c>
      <c r="Z27" s="17">
        <v>2</v>
      </c>
      <c r="AA27" s="17"/>
      <c r="AB27" s="17">
        <v>2</v>
      </c>
      <c r="AC27" s="388"/>
      <c r="AD27" s="388"/>
      <c r="AE27" s="388"/>
      <c r="AF27" s="388"/>
      <c r="AG27" s="388"/>
      <c r="AH27" s="375">
        <f t="shared" si="1"/>
        <v>20</v>
      </c>
      <c r="AI27" s="375" t="s">
        <v>406</v>
      </c>
    </row>
    <row r="28" spans="1:35" s="11" customFormat="1">
      <c r="A28" s="410" t="s">
        <v>283</v>
      </c>
      <c r="B28" s="373" t="s">
        <v>36</v>
      </c>
      <c r="C28" s="388"/>
      <c r="D28" s="388">
        <v>2</v>
      </c>
      <c r="E28" s="17"/>
      <c r="F28" s="17">
        <v>2</v>
      </c>
      <c r="G28" s="17"/>
      <c r="H28" s="388"/>
      <c r="I28" s="388"/>
      <c r="J28" s="388"/>
      <c r="K28" s="388">
        <v>2</v>
      </c>
      <c r="L28" s="17"/>
      <c r="M28" s="17">
        <v>2</v>
      </c>
      <c r="N28" s="17"/>
      <c r="O28" s="388"/>
      <c r="P28" s="388"/>
      <c r="Q28" s="388"/>
      <c r="R28" s="17"/>
      <c r="S28" s="17">
        <v>2</v>
      </c>
      <c r="T28" s="17"/>
      <c r="U28" s="388">
        <v>2</v>
      </c>
      <c r="V28" s="388"/>
      <c r="W28" s="388"/>
      <c r="X28" s="388">
        <v>2</v>
      </c>
      <c r="Y28" s="388"/>
      <c r="Z28" s="17"/>
      <c r="AA28" s="17">
        <v>2</v>
      </c>
      <c r="AB28" s="17"/>
      <c r="AC28" s="388"/>
      <c r="AD28" s="388"/>
      <c r="AE28" s="388">
        <v>1</v>
      </c>
      <c r="AF28" s="388"/>
      <c r="AG28" s="388"/>
      <c r="AH28" s="375">
        <f>SUM(C28:AG28)</f>
        <v>17</v>
      </c>
      <c r="AI28" s="375" t="s">
        <v>406</v>
      </c>
    </row>
    <row r="29" spans="1:35" s="11" customFormat="1">
      <c r="A29" s="410" t="s">
        <v>285</v>
      </c>
      <c r="B29" s="373" t="s">
        <v>36</v>
      </c>
      <c r="C29" s="388">
        <v>2</v>
      </c>
      <c r="D29" s="388"/>
      <c r="E29" s="17"/>
      <c r="F29" s="17">
        <v>2</v>
      </c>
      <c r="G29" s="17"/>
      <c r="H29" s="388"/>
      <c r="I29" s="388"/>
      <c r="J29" s="388">
        <v>2</v>
      </c>
      <c r="K29" s="388"/>
      <c r="L29" s="17"/>
      <c r="M29" s="17">
        <v>2</v>
      </c>
      <c r="N29" s="17"/>
      <c r="O29" s="388"/>
      <c r="P29" s="388"/>
      <c r="Q29" s="388"/>
      <c r="R29" s="17"/>
      <c r="S29" s="17">
        <v>2</v>
      </c>
      <c r="T29" s="17"/>
      <c r="U29" s="388"/>
      <c r="V29" s="388"/>
      <c r="W29" s="388"/>
      <c r="X29" s="388"/>
      <c r="Y29" s="388">
        <v>2</v>
      </c>
      <c r="Z29" s="17"/>
      <c r="AA29" s="17">
        <v>2</v>
      </c>
      <c r="AB29" s="17"/>
      <c r="AC29" s="388"/>
      <c r="AD29" s="388"/>
      <c r="AE29" s="388">
        <v>1</v>
      </c>
      <c r="AF29" s="388"/>
      <c r="AG29" s="388">
        <v>1</v>
      </c>
      <c r="AH29" s="375">
        <f>SUM(C29:AG29)</f>
        <v>16</v>
      </c>
      <c r="AI29" s="375" t="s">
        <v>406</v>
      </c>
    </row>
    <row r="30" spans="1:35" s="11" customFormat="1">
      <c r="A30" s="411" t="s">
        <v>172</v>
      </c>
      <c r="B30" s="373" t="s">
        <v>36</v>
      </c>
      <c r="C30" s="388"/>
      <c r="D30" s="388">
        <v>2</v>
      </c>
      <c r="E30" s="17">
        <v>2</v>
      </c>
      <c r="F30" s="17"/>
      <c r="G30" s="17">
        <v>2</v>
      </c>
      <c r="H30" s="388"/>
      <c r="I30" s="388"/>
      <c r="J30" s="388"/>
      <c r="K30" s="388"/>
      <c r="L30" s="17">
        <v>2</v>
      </c>
      <c r="M30" s="17"/>
      <c r="N30" s="17">
        <v>2</v>
      </c>
      <c r="O30" s="388"/>
      <c r="P30" s="388"/>
      <c r="Q30" s="388"/>
      <c r="R30" s="17">
        <v>2</v>
      </c>
      <c r="S30" s="17"/>
      <c r="T30" s="17">
        <v>2</v>
      </c>
      <c r="U30" s="388"/>
      <c r="V30" s="388"/>
      <c r="W30" s="388"/>
      <c r="X30" s="388"/>
      <c r="Y30" s="388"/>
      <c r="Z30" s="17">
        <v>2</v>
      </c>
      <c r="AA30" s="17"/>
      <c r="AB30" s="17">
        <v>2</v>
      </c>
      <c r="AC30" s="388"/>
      <c r="AD30" s="388"/>
      <c r="AE30" s="388"/>
      <c r="AF30" s="388">
        <v>2</v>
      </c>
      <c r="AG30" s="388"/>
      <c r="AH30" s="375">
        <f t="shared" si="1"/>
        <v>20</v>
      </c>
      <c r="AI30" s="375" t="s">
        <v>406</v>
      </c>
    </row>
    <row r="31" spans="1:35" s="11" customFormat="1">
      <c r="A31" s="410" t="s">
        <v>173</v>
      </c>
      <c r="B31" s="373" t="s">
        <v>36</v>
      </c>
      <c r="C31" s="388">
        <v>2</v>
      </c>
      <c r="D31" s="388"/>
      <c r="E31" s="17">
        <v>2</v>
      </c>
      <c r="F31" s="17"/>
      <c r="G31" s="17">
        <v>2</v>
      </c>
      <c r="H31" s="388"/>
      <c r="I31" s="388"/>
      <c r="J31" s="388"/>
      <c r="K31" s="388"/>
      <c r="L31" s="17">
        <v>2</v>
      </c>
      <c r="M31" s="17"/>
      <c r="N31" s="17">
        <v>2</v>
      </c>
      <c r="O31" s="388"/>
      <c r="P31" s="388"/>
      <c r="Q31" s="388"/>
      <c r="R31" s="17">
        <v>2</v>
      </c>
      <c r="S31" s="17"/>
      <c r="T31" s="17">
        <v>2</v>
      </c>
      <c r="U31" s="388"/>
      <c r="V31" s="388"/>
      <c r="W31" s="388"/>
      <c r="X31" s="388"/>
      <c r="Y31" s="388"/>
      <c r="Z31" s="17">
        <v>2</v>
      </c>
      <c r="AA31" s="17"/>
      <c r="AB31" s="17">
        <v>2</v>
      </c>
      <c r="AC31" s="388"/>
      <c r="AD31" s="388"/>
      <c r="AE31" s="388"/>
      <c r="AF31" s="388"/>
      <c r="AG31" s="388">
        <v>1</v>
      </c>
      <c r="AH31" s="375">
        <f t="shared" si="1"/>
        <v>19</v>
      </c>
      <c r="AI31" s="375" t="s">
        <v>406</v>
      </c>
    </row>
    <row r="32" spans="1:35" s="11" customFormat="1">
      <c r="A32" s="410" t="s">
        <v>175</v>
      </c>
      <c r="B32" s="373" t="s">
        <v>36</v>
      </c>
      <c r="C32" s="388"/>
      <c r="D32" s="388">
        <v>2</v>
      </c>
      <c r="E32" s="17"/>
      <c r="F32" s="17">
        <v>2</v>
      </c>
      <c r="G32" s="17"/>
      <c r="H32" s="388"/>
      <c r="I32" s="388"/>
      <c r="J32" s="388"/>
      <c r="K32" s="388">
        <v>2</v>
      </c>
      <c r="L32" s="17"/>
      <c r="M32" s="17">
        <v>2</v>
      </c>
      <c r="N32" s="17"/>
      <c r="O32" s="388"/>
      <c r="P32" s="388"/>
      <c r="Q32" s="388"/>
      <c r="R32" s="17"/>
      <c r="S32" s="17">
        <v>2</v>
      </c>
      <c r="T32" s="17"/>
      <c r="U32" s="388">
        <v>2</v>
      </c>
      <c r="V32" s="388"/>
      <c r="W32" s="388"/>
      <c r="X32" s="388"/>
      <c r="Y32" s="388">
        <v>2</v>
      </c>
      <c r="Z32" s="17"/>
      <c r="AA32" s="17">
        <v>2</v>
      </c>
      <c r="AB32" s="17"/>
      <c r="AC32" s="388"/>
      <c r="AD32" s="388"/>
      <c r="AE32" s="388"/>
      <c r="AF32" s="388">
        <v>2</v>
      </c>
      <c r="AG32" s="388"/>
      <c r="AH32" s="375">
        <f t="shared" si="1"/>
        <v>18</v>
      </c>
      <c r="AI32" s="375" t="s">
        <v>406</v>
      </c>
    </row>
    <row r="33" spans="1:35" s="11" customFormat="1">
      <c r="A33" s="410" t="s">
        <v>177</v>
      </c>
      <c r="B33" s="373" t="s">
        <v>36</v>
      </c>
      <c r="C33" s="388">
        <v>2</v>
      </c>
      <c r="D33" s="388"/>
      <c r="E33" s="17">
        <v>2</v>
      </c>
      <c r="F33" s="17"/>
      <c r="G33" s="17">
        <v>2</v>
      </c>
      <c r="H33" s="388"/>
      <c r="I33" s="388"/>
      <c r="J33" s="388">
        <v>2</v>
      </c>
      <c r="K33" s="388"/>
      <c r="L33" s="17">
        <v>2</v>
      </c>
      <c r="M33" s="17"/>
      <c r="N33" s="17">
        <v>2</v>
      </c>
      <c r="O33" s="388"/>
      <c r="P33" s="388"/>
      <c r="Q33" s="388"/>
      <c r="R33" s="17">
        <v>2</v>
      </c>
      <c r="S33" s="17"/>
      <c r="T33" s="17">
        <v>2</v>
      </c>
      <c r="U33" s="388"/>
      <c r="V33" s="388"/>
      <c r="W33" s="388"/>
      <c r="X33" s="388"/>
      <c r="Y33" s="388"/>
      <c r="Z33" s="17">
        <v>2</v>
      </c>
      <c r="AA33" s="17"/>
      <c r="AB33" s="17">
        <v>2</v>
      </c>
      <c r="AC33" s="388"/>
      <c r="AD33" s="388"/>
      <c r="AE33" s="388"/>
      <c r="AF33" s="388"/>
      <c r="AG33" s="388"/>
      <c r="AH33" s="375">
        <f t="shared" si="1"/>
        <v>20</v>
      </c>
      <c r="AI33" s="375" t="s">
        <v>406</v>
      </c>
    </row>
    <row r="34" spans="1:35" s="11" customFormat="1">
      <c r="A34" s="411" t="s">
        <v>287</v>
      </c>
      <c r="B34" s="373" t="s">
        <v>36</v>
      </c>
      <c r="C34" s="388"/>
      <c r="D34" s="388">
        <v>2</v>
      </c>
      <c r="E34" s="17"/>
      <c r="F34" s="17">
        <v>2</v>
      </c>
      <c r="G34" s="17"/>
      <c r="H34" s="388"/>
      <c r="I34" s="388"/>
      <c r="J34" s="388"/>
      <c r="K34" s="388">
        <v>2</v>
      </c>
      <c r="L34" s="17"/>
      <c r="M34" s="17">
        <v>2</v>
      </c>
      <c r="N34" s="17"/>
      <c r="O34" s="388"/>
      <c r="P34" s="388"/>
      <c r="Q34" s="388"/>
      <c r="R34" s="17"/>
      <c r="S34" s="17">
        <v>2</v>
      </c>
      <c r="T34" s="17"/>
      <c r="U34" s="388"/>
      <c r="V34" s="388"/>
      <c r="W34" s="388"/>
      <c r="X34" s="388">
        <v>2</v>
      </c>
      <c r="Y34" s="388"/>
      <c r="Z34" s="17"/>
      <c r="AA34" s="17">
        <v>2</v>
      </c>
      <c r="AB34" s="17"/>
      <c r="AC34" s="388"/>
      <c r="AD34" s="388"/>
      <c r="AE34" s="388">
        <v>2</v>
      </c>
      <c r="AF34" s="388"/>
      <c r="AG34" s="388">
        <v>1</v>
      </c>
      <c r="AH34" s="375">
        <f t="shared" si="1"/>
        <v>17</v>
      </c>
      <c r="AI34" s="375" t="s">
        <v>406</v>
      </c>
    </row>
    <row r="35" spans="1:35" s="11" customFormat="1">
      <c r="A35" s="410" t="s">
        <v>290</v>
      </c>
      <c r="B35" s="373" t="s">
        <v>36</v>
      </c>
      <c r="C35" s="388">
        <v>1</v>
      </c>
      <c r="D35" s="388"/>
      <c r="E35" s="17">
        <v>1</v>
      </c>
      <c r="F35" s="17"/>
      <c r="G35" s="17">
        <v>1</v>
      </c>
      <c r="H35" s="388"/>
      <c r="I35" s="388"/>
      <c r="J35" s="388"/>
      <c r="K35" s="388"/>
      <c r="L35" s="17">
        <v>1</v>
      </c>
      <c r="M35" s="17"/>
      <c r="N35" s="17">
        <v>1</v>
      </c>
      <c r="O35" s="388"/>
      <c r="P35" s="388"/>
      <c r="Q35" s="388"/>
      <c r="R35" s="17">
        <v>1</v>
      </c>
      <c r="S35" s="17"/>
      <c r="T35" s="17">
        <v>1</v>
      </c>
      <c r="U35" s="388"/>
      <c r="V35" s="388"/>
      <c r="W35" s="388"/>
      <c r="X35" s="388">
        <v>1</v>
      </c>
      <c r="Y35" s="388"/>
      <c r="Z35" s="17">
        <v>1</v>
      </c>
      <c r="AA35" s="17"/>
      <c r="AB35" s="17">
        <v>1</v>
      </c>
      <c r="AC35" s="388"/>
      <c r="AD35" s="388"/>
      <c r="AE35" s="388"/>
      <c r="AF35" s="388">
        <v>1</v>
      </c>
      <c r="AG35" s="388"/>
      <c r="AH35" s="375">
        <f t="shared" si="1"/>
        <v>11</v>
      </c>
      <c r="AI35" s="375" t="s">
        <v>406</v>
      </c>
    </row>
    <row r="36" spans="1:35" s="11" customFormat="1">
      <c r="A36" s="410" t="s">
        <v>293</v>
      </c>
      <c r="B36" s="373" t="s">
        <v>36</v>
      </c>
      <c r="C36" s="388"/>
      <c r="D36" s="388">
        <v>2</v>
      </c>
      <c r="E36" s="17"/>
      <c r="F36" s="17">
        <v>2</v>
      </c>
      <c r="G36" s="17"/>
      <c r="H36" s="388"/>
      <c r="I36" s="388"/>
      <c r="J36" s="388"/>
      <c r="K36" s="388"/>
      <c r="L36" s="17"/>
      <c r="M36" s="17">
        <v>2</v>
      </c>
      <c r="N36" s="17"/>
      <c r="O36" s="388"/>
      <c r="P36" s="388"/>
      <c r="Q36" s="388"/>
      <c r="R36" s="17"/>
      <c r="S36" s="17">
        <v>2</v>
      </c>
      <c r="T36" s="17"/>
      <c r="U36" s="388">
        <v>2</v>
      </c>
      <c r="V36" s="388"/>
      <c r="W36" s="388"/>
      <c r="X36" s="388"/>
      <c r="Y36" s="388">
        <v>2</v>
      </c>
      <c r="Z36" s="17"/>
      <c r="AA36" s="17">
        <v>2</v>
      </c>
      <c r="AB36" s="17"/>
      <c r="AC36" s="388"/>
      <c r="AD36" s="388"/>
      <c r="AE36" s="388">
        <v>1</v>
      </c>
      <c r="AF36" s="388"/>
      <c r="AG36" s="388">
        <v>1</v>
      </c>
      <c r="AH36" s="375">
        <f t="shared" si="1"/>
        <v>16</v>
      </c>
      <c r="AI36" s="375" t="s">
        <v>406</v>
      </c>
    </row>
    <row r="37" spans="1:35" s="11" customFormat="1">
      <c r="A37" s="410" t="s">
        <v>295</v>
      </c>
      <c r="B37" s="373" t="s">
        <v>36</v>
      </c>
      <c r="C37" s="388">
        <v>2</v>
      </c>
      <c r="D37" s="388"/>
      <c r="E37" s="17">
        <v>2</v>
      </c>
      <c r="F37" s="17"/>
      <c r="G37" s="17">
        <v>2</v>
      </c>
      <c r="H37" s="388"/>
      <c r="I37" s="388"/>
      <c r="J37" s="388"/>
      <c r="K37" s="388"/>
      <c r="L37" s="17">
        <v>2</v>
      </c>
      <c r="M37" s="17"/>
      <c r="N37" s="17">
        <v>2</v>
      </c>
      <c r="O37" s="388"/>
      <c r="P37" s="388"/>
      <c r="Q37" s="388"/>
      <c r="R37" s="17">
        <v>2</v>
      </c>
      <c r="S37" s="17"/>
      <c r="T37" s="17">
        <v>2</v>
      </c>
      <c r="U37" s="388"/>
      <c r="V37" s="388"/>
      <c r="W37" s="388"/>
      <c r="X37" s="388"/>
      <c r="Y37" s="388"/>
      <c r="Z37" s="17">
        <v>2</v>
      </c>
      <c r="AA37" s="17"/>
      <c r="AB37" s="17">
        <v>2</v>
      </c>
      <c r="AC37" s="388"/>
      <c r="AD37" s="388"/>
      <c r="AE37" s="388"/>
      <c r="AF37" s="388">
        <v>2</v>
      </c>
      <c r="AG37" s="388"/>
      <c r="AH37" s="375">
        <f t="shared" si="1"/>
        <v>20</v>
      </c>
      <c r="AI37" s="375" t="s">
        <v>406</v>
      </c>
    </row>
    <row r="38" spans="1:35" s="11" customFormat="1">
      <c r="A38" s="410" t="s">
        <v>297</v>
      </c>
      <c r="B38" s="373" t="s">
        <v>36</v>
      </c>
      <c r="C38" s="388"/>
      <c r="D38" s="388">
        <v>2</v>
      </c>
      <c r="E38" s="17"/>
      <c r="F38" s="17">
        <v>2</v>
      </c>
      <c r="G38" s="17"/>
      <c r="H38" s="388"/>
      <c r="I38" s="388"/>
      <c r="J38" s="388">
        <v>2</v>
      </c>
      <c r="K38" s="388"/>
      <c r="L38" s="17"/>
      <c r="M38" s="17">
        <v>2</v>
      </c>
      <c r="N38" s="17"/>
      <c r="O38" s="388"/>
      <c r="P38" s="388"/>
      <c r="Q38" s="388"/>
      <c r="R38" s="17"/>
      <c r="S38" s="17">
        <v>2</v>
      </c>
      <c r="T38" s="17"/>
      <c r="U38" s="388"/>
      <c r="V38" s="388"/>
      <c r="W38" s="388"/>
      <c r="X38" s="388">
        <v>2</v>
      </c>
      <c r="Y38" s="388"/>
      <c r="Z38" s="17"/>
      <c r="AA38" s="17">
        <v>2</v>
      </c>
      <c r="AB38" s="17"/>
      <c r="AC38" s="388"/>
      <c r="AD38" s="388"/>
      <c r="AE38" s="388">
        <v>1</v>
      </c>
      <c r="AF38" s="388"/>
      <c r="AG38" s="388">
        <v>1</v>
      </c>
      <c r="AH38" s="375">
        <f t="shared" si="1"/>
        <v>16</v>
      </c>
      <c r="AI38" s="375" t="s">
        <v>406</v>
      </c>
    </row>
    <row r="39" spans="1:35" s="11" customFormat="1">
      <c r="A39" s="410" t="s">
        <v>300</v>
      </c>
      <c r="B39" s="373" t="s">
        <v>36</v>
      </c>
      <c r="C39" s="388">
        <v>2</v>
      </c>
      <c r="D39" s="388"/>
      <c r="E39" s="17">
        <v>2</v>
      </c>
      <c r="F39" s="17"/>
      <c r="G39" s="17">
        <v>2</v>
      </c>
      <c r="H39" s="388"/>
      <c r="I39" s="388"/>
      <c r="J39" s="388"/>
      <c r="K39" s="388">
        <v>2</v>
      </c>
      <c r="L39" s="17">
        <v>2</v>
      </c>
      <c r="M39" s="17"/>
      <c r="N39" s="17">
        <v>2</v>
      </c>
      <c r="O39" s="388"/>
      <c r="P39" s="388"/>
      <c r="Q39" s="388"/>
      <c r="R39" s="17">
        <v>2</v>
      </c>
      <c r="S39" s="17"/>
      <c r="T39" s="17">
        <v>2</v>
      </c>
      <c r="U39" s="388"/>
      <c r="V39" s="388"/>
      <c r="W39" s="388"/>
      <c r="X39" s="388"/>
      <c r="Y39" s="388"/>
      <c r="Z39" s="17">
        <v>2</v>
      </c>
      <c r="AA39" s="17"/>
      <c r="AB39" s="17">
        <v>2</v>
      </c>
      <c r="AC39" s="388"/>
      <c r="AD39" s="388"/>
      <c r="AE39" s="388"/>
      <c r="AF39" s="388"/>
      <c r="AG39" s="388"/>
      <c r="AH39" s="375">
        <f t="shared" si="1"/>
        <v>20</v>
      </c>
      <c r="AI39" s="375" t="s">
        <v>406</v>
      </c>
    </row>
    <row r="40" spans="1:35" s="11" customFormat="1">
      <c r="A40" s="410" t="s">
        <v>303</v>
      </c>
      <c r="B40" s="373" t="s">
        <v>36</v>
      </c>
      <c r="C40" s="388"/>
      <c r="D40" s="388">
        <v>2</v>
      </c>
      <c r="E40" s="17"/>
      <c r="F40" s="17">
        <v>2</v>
      </c>
      <c r="G40" s="17"/>
      <c r="H40" s="388"/>
      <c r="I40" s="388"/>
      <c r="J40" s="388">
        <v>2</v>
      </c>
      <c r="K40" s="388"/>
      <c r="L40" s="17"/>
      <c r="M40" s="17">
        <v>2</v>
      </c>
      <c r="N40" s="17"/>
      <c r="O40" s="388"/>
      <c r="P40" s="388"/>
      <c r="Q40" s="388"/>
      <c r="R40" s="17"/>
      <c r="S40" s="17">
        <v>2</v>
      </c>
      <c r="T40" s="17"/>
      <c r="U40" s="388"/>
      <c r="V40" s="388"/>
      <c r="W40" s="388"/>
      <c r="X40" s="388">
        <v>2</v>
      </c>
      <c r="Y40" s="388"/>
      <c r="Z40" s="17"/>
      <c r="AA40" s="17">
        <v>2</v>
      </c>
      <c r="AB40" s="17"/>
      <c r="AC40" s="388"/>
      <c r="AD40" s="388"/>
      <c r="AE40" s="388">
        <v>1</v>
      </c>
      <c r="AF40" s="388"/>
      <c r="AG40" s="388">
        <v>1</v>
      </c>
      <c r="AH40" s="375">
        <f t="shared" si="1"/>
        <v>16</v>
      </c>
      <c r="AI40" s="375" t="s">
        <v>406</v>
      </c>
    </row>
    <row r="41" spans="1:35" s="11" customFormat="1">
      <c r="A41" s="410" t="s">
        <v>179</v>
      </c>
      <c r="B41" s="373" t="s">
        <v>36</v>
      </c>
      <c r="C41" s="388">
        <v>2</v>
      </c>
      <c r="D41" s="388"/>
      <c r="E41" s="17">
        <v>2</v>
      </c>
      <c r="F41" s="17"/>
      <c r="G41" s="17">
        <v>2</v>
      </c>
      <c r="H41" s="388"/>
      <c r="I41" s="388"/>
      <c r="J41" s="388"/>
      <c r="K41" s="388"/>
      <c r="L41" s="17">
        <v>2</v>
      </c>
      <c r="M41" s="17"/>
      <c r="N41" s="17">
        <v>2</v>
      </c>
      <c r="O41" s="388"/>
      <c r="P41" s="388"/>
      <c r="Q41" s="388"/>
      <c r="R41" s="17">
        <v>2</v>
      </c>
      <c r="S41" s="17"/>
      <c r="T41" s="17">
        <v>2</v>
      </c>
      <c r="U41" s="388"/>
      <c r="V41" s="388"/>
      <c r="W41" s="388"/>
      <c r="X41" s="388"/>
      <c r="Y41" s="388"/>
      <c r="Z41" s="17">
        <v>2</v>
      </c>
      <c r="AA41" s="17"/>
      <c r="AB41" s="17">
        <v>2</v>
      </c>
      <c r="AC41" s="388"/>
      <c r="AD41" s="388"/>
      <c r="AE41" s="388"/>
      <c r="AF41" s="388">
        <v>2</v>
      </c>
      <c r="AG41" s="388"/>
      <c r="AH41" s="375">
        <f t="shared" si="1"/>
        <v>20</v>
      </c>
      <c r="AI41" s="375" t="s">
        <v>406</v>
      </c>
    </row>
    <row r="42" spans="1:35" s="11" customFormat="1">
      <c r="A42" s="410" t="s">
        <v>181</v>
      </c>
      <c r="B42" s="373" t="s">
        <v>36</v>
      </c>
      <c r="C42" s="388"/>
      <c r="D42" s="388">
        <v>2</v>
      </c>
      <c r="E42" s="17"/>
      <c r="F42" s="17">
        <v>2</v>
      </c>
      <c r="G42" s="17"/>
      <c r="H42" s="388"/>
      <c r="I42" s="388"/>
      <c r="J42" s="388"/>
      <c r="K42" s="388"/>
      <c r="L42" s="17"/>
      <c r="M42" s="17">
        <v>2</v>
      </c>
      <c r="N42" s="17"/>
      <c r="O42" s="388"/>
      <c r="P42" s="388"/>
      <c r="Q42" s="388"/>
      <c r="R42" s="17"/>
      <c r="S42" s="17">
        <v>2</v>
      </c>
      <c r="T42" s="17"/>
      <c r="U42" s="388">
        <v>2</v>
      </c>
      <c r="V42" s="388"/>
      <c r="W42" s="388"/>
      <c r="X42" s="388"/>
      <c r="Y42" s="388">
        <v>2</v>
      </c>
      <c r="Z42" s="17"/>
      <c r="AA42" s="17">
        <v>2</v>
      </c>
      <c r="AB42" s="17"/>
      <c r="AC42" s="388"/>
      <c r="AD42" s="388"/>
      <c r="AE42" s="388">
        <v>1</v>
      </c>
      <c r="AF42" s="388"/>
      <c r="AG42" s="388">
        <v>1</v>
      </c>
      <c r="AH42" s="375">
        <f t="shared" si="1"/>
        <v>16</v>
      </c>
      <c r="AI42" s="375" t="s">
        <v>406</v>
      </c>
    </row>
    <row r="43" spans="1:35" s="11" customFormat="1">
      <c r="A43" s="520" t="s">
        <v>317</v>
      </c>
      <c r="B43" s="521"/>
      <c r="C43" s="433">
        <f>SUM(C13:C42)</f>
        <v>29</v>
      </c>
      <c r="D43" s="433">
        <f>SUM(D13:D42)</f>
        <v>30</v>
      </c>
      <c r="E43" s="198">
        <f t="shared" ref="E43:G43" si="2">SUM(E13:E42)</f>
        <v>27</v>
      </c>
      <c r="F43" s="198">
        <f t="shared" si="2"/>
        <v>32</v>
      </c>
      <c r="G43" s="198">
        <f t="shared" si="2"/>
        <v>27</v>
      </c>
      <c r="H43" s="433"/>
      <c r="I43" s="433"/>
      <c r="J43" s="433">
        <f>SUM(J13:J42)</f>
        <v>18</v>
      </c>
      <c r="K43" s="433">
        <f>SUM(K13:K42)</f>
        <v>18</v>
      </c>
      <c r="L43" s="198">
        <f t="shared" ref="L43:N43" si="3">SUM(L13:L42)</f>
        <v>27</v>
      </c>
      <c r="M43" s="198">
        <f t="shared" si="3"/>
        <v>32</v>
      </c>
      <c r="N43" s="198">
        <f t="shared" si="3"/>
        <v>27</v>
      </c>
      <c r="O43" s="433"/>
      <c r="P43" s="433"/>
      <c r="Q43" s="433"/>
      <c r="R43" s="198">
        <f t="shared" ref="R43" si="4">SUM(R13:R42)</f>
        <v>27</v>
      </c>
      <c r="S43" s="198">
        <f t="shared" ref="S43" si="5">SUM(S13:S42)</f>
        <v>32</v>
      </c>
      <c r="T43" s="198">
        <f t="shared" ref="T43" si="6">SUM(T13:T42)</f>
        <v>27</v>
      </c>
      <c r="U43" s="198">
        <f t="shared" ref="U43" si="7">SUM(U13:U42)</f>
        <v>12</v>
      </c>
      <c r="V43" s="433"/>
      <c r="W43" s="433"/>
      <c r="X43" s="198">
        <f t="shared" ref="X43" si="8">SUM(X13:X42)</f>
        <v>17</v>
      </c>
      <c r="Y43" s="198">
        <f t="shared" ref="Y43" si="9">SUM(Y13:Y42)</f>
        <v>18</v>
      </c>
      <c r="Z43" s="198">
        <f t="shared" ref="Z43" si="10">SUM(Z13:Z42)</f>
        <v>29</v>
      </c>
      <c r="AA43" s="198">
        <f t="shared" ref="AA43" si="11">SUM(AA13:AA42)</f>
        <v>32</v>
      </c>
      <c r="AB43" s="198">
        <f t="shared" ref="AB43" si="12">SUM(AB13:AB42)</f>
        <v>27</v>
      </c>
      <c r="AC43" s="433"/>
      <c r="AD43" s="433"/>
      <c r="AE43" s="433"/>
      <c r="AF43" s="433"/>
      <c r="AG43" s="444"/>
      <c r="AH43" s="378">
        <f>SUM(AH13:AH42)</f>
        <v>532</v>
      </c>
      <c r="AI43" s="375"/>
    </row>
    <row r="44" spans="1:35" s="11" customFormat="1">
      <c r="A44" s="516" t="s">
        <v>401</v>
      </c>
      <c r="B44" s="515"/>
      <c r="C44" s="515"/>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31"/>
      <c r="AH44" s="424" t="s">
        <v>46</v>
      </c>
      <c r="AI44" s="375" t="s">
        <v>406</v>
      </c>
    </row>
    <row r="45" spans="1:35" s="11" customFormat="1">
      <c r="A45" s="518"/>
      <c r="B45" s="493"/>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531"/>
      <c r="AH45" s="424" t="s">
        <v>47</v>
      </c>
      <c r="AI45" s="375" t="s">
        <v>406</v>
      </c>
    </row>
    <row r="46" spans="1:35" s="11" customFormat="1">
      <c r="A46" s="518"/>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531"/>
      <c r="AH46" s="379" t="s">
        <v>48</v>
      </c>
      <c r="AI46" s="375" t="s">
        <v>406</v>
      </c>
    </row>
    <row r="47" spans="1:35" s="11" customFormat="1">
      <c r="A47" s="493"/>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230"/>
    </row>
    <row r="48" spans="1:35" s="11" customFormat="1">
      <c r="A48" s="496" t="s">
        <v>340</v>
      </c>
      <c r="B48" s="497"/>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8"/>
    </row>
    <row r="49" spans="1:39" s="11" customFormat="1">
      <c r="A49" s="387" t="s">
        <v>388</v>
      </c>
      <c r="B49" s="371"/>
      <c r="C49" s="532">
        <v>1</v>
      </c>
      <c r="D49" s="532"/>
      <c r="E49" s="532"/>
      <c r="F49" s="532"/>
      <c r="G49" s="532"/>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375">
        <v>1</v>
      </c>
      <c r="AI49" s="375" t="s">
        <v>406</v>
      </c>
    </row>
    <row r="50" spans="1:39" s="11" customFormat="1">
      <c r="A50" s="387" t="s">
        <v>389</v>
      </c>
      <c r="B50" s="371"/>
      <c r="C50" s="532">
        <v>1</v>
      </c>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375">
        <v>1</v>
      </c>
      <c r="AI50" s="375" t="s">
        <v>406</v>
      </c>
    </row>
    <row r="51" spans="1:39" s="11" customFormat="1">
      <c r="A51" s="387" t="s">
        <v>390</v>
      </c>
      <c r="B51" s="371"/>
      <c r="C51" s="532">
        <v>1</v>
      </c>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375">
        <v>1</v>
      </c>
      <c r="AI51" s="375" t="s">
        <v>406</v>
      </c>
    </row>
    <row r="52" spans="1:39" s="11" customFormat="1">
      <c r="A52" s="496" t="s">
        <v>398</v>
      </c>
      <c r="B52" s="498"/>
      <c r="C52" s="530">
        <v>3</v>
      </c>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500"/>
      <c r="AI52" s="375"/>
    </row>
    <row r="53" spans="1:39" s="11" customFormat="1">
      <c r="A53" s="516" t="s">
        <v>401</v>
      </c>
      <c r="B53" s="515"/>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7"/>
      <c r="AH53" s="424" t="s">
        <v>46</v>
      </c>
      <c r="AI53" s="375" t="s">
        <v>406</v>
      </c>
    </row>
    <row r="54" spans="1:39" s="11" customFormat="1">
      <c r="A54" s="518"/>
      <c r="B54" s="493"/>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519"/>
      <c r="AH54" s="424" t="s">
        <v>47</v>
      </c>
      <c r="AI54" s="375" t="s">
        <v>406</v>
      </c>
    </row>
    <row r="55" spans="1:39" s="11" customFormat="1">
      <c r="A55" s="518"/>
      <c r="B55" s="493"/>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519"/>
      <c r="AH55" s="424" t="s">
        <v>48</v>
      </c>
      <c r="AI55" s="375" t="s">
        <v>406</v>
      </c>
    </row>
    <row r="56" spans="1:39" s="11" customFormat="1">
      <c r="A56" s="518"/>
      <c r="B56" s="493"/>
      <c r="C56" s="493"/>
      <c r="D56" s="493"/>
      <c r="E56" s="49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493">
        <v>36635323</v>
      </c>
      <c r="AI56" s="493"/>
    </row>
    <row r="57" spans="1:39" s="11" customFormat="1">
      <c r="A57" s="503" t="s">
        <v>340</v>
      </c>
      <c r="B57" s="503"/>
      <c r="C57" s="503"/>
      <c r="D57" s="503"/>
      <c r="E57" s="503"/>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503"/>
      <c r="AI57" s="503"/>
    </row>
    <row r="58" spans="1:39" s="11" customFormat="1">
      <c r="A58" s="386" t="s">
        <v>391</v>
      </c>
      <c r="B58" s="373"/>
      <c r="C58" s="409"/>
      <c r="D58" s="409"/>
      <c r="E58" s="374"/>
      <c r="F58" s="374"/>
      <c r="G58" s="374"/>
      <c r="H58" s="409"/>
      <c r="I58" s="409"/>
      <c r="J58" s="409"/>
      <c r="K58" s="374"/>
      <c r="L58" s="374"/>
      <c r="M58" s="374"/>
      <c r="N58" s="374"/>
      <c r="O58" s="409"/>
      <c r="P58" s="409"/>
      <c r="Q58" s="409"/>
      <c r="R58" s="374"/>
      <c r="S58" s="374"/>
      <c r="T58" s="374"/>
      <c r="U58" s="374"/>
      <c r="V58" s="409"/>
      <c r="W58" s="409"/>
      <c r="X58" s="409"/>
      <c r="Y58" s="374"/>
      <c r="Z58" s="374"/>
      <c r="AA58" s="374"/>
      <c r="AB58" s="374"/>
      <c r="AC58" s="409"/>
      <c r="AD58" s="409"/>
      <c r="AE58" s="409"/>
      <c r="AF58" s="374"/>
      <c r="AG58" s="374"/>
      <c r="AH58" s="375"/>
      <c r="AI58" s="375"/>
      <c r="AJ58" s="479"/>
      <c r="AK58" s="479"/>
      <c r="AL58" s="479"/>
      <c r="AM58" s="480"/>
    </row>
    <row r="59" spans="1:39" s="11" customFormat="1">
      <c r="A59" s="387" t="s">
        <v>388</v>
      </c>
      <c r="B59" s="373" t="s">
        <v>36</v>
      </c>
      <c r="C59" s="388">
        <v>32</v>
      </c>
      <c r="D59" s="388">
        <v>32</v>
      </c>
      <c r="E59" s="388">
        <v>32</v>
      </c>
      <c r="F59" s="388">
        <v>32</v>
      </c>
      <c r="G59" s="388">
        <v>32</v>
      </c>
      <c r="H59" s="413">
        <v>32</v>
      </c>
      <c r="I59" s="413">
        <v>32</v>
      </c>
      <c r="J59" s="388">
        <v>32</v>
      </c>
      <c r="K59" s="388">
        <v>32</v>
      </c>
      <c r="L59" s="388">
        <v>32</v>
      </c>
      <c r="M59" s="388">
        <v>32</v>
      </c>
      <c r="N59" s="388">
        <v>32</v>
      </c>
      <c r="O59" s="413">
        <v>32</v>
      </c>
      <c r="P59" s="413">
        <v>32</v>
      </c>
      <c r="Q59" s="413">
        <v>32</v>
      </c>
      <c r="R59" s="388">
        <v>32</v>
      </c>
      <c r="S59" s="388">
        <v>32</v>
      </c>
      <c r="T59" s="388">
        <v>32</v>
      </c>
      <c r="U59" s="388">
        <v>32</v>
      </c>
      <c r="V59" s="413">
        <v>32</v>
      </c>
      <c r="W59" s="413">
        <v>32</v>
      </c>
      <c r="X59" s="388">
        <v>32</v>
      </c>
      <c r="Y59" s="388">
        <v>32</v>
      </c>
      <c r="Z59" s="388">
        <v>32</v>
      </c>
      <c r="AA59" s="388">
        <v>32</v>
      </c>
      <c r="AB59" s="388">
        <v>32</v>
      </c>
      <c r="AC59" s="413">
        <v>32</v>
      </c>
      <c r="AD59" s="413">
        <v>32</v>
      </c>
      <c r="AE59" s="388">
        <v>32</v>
      </c>
      <c r="AF59" s="388">
        <v>32</v>
      </c>
      <c r="AG59" s="388"/>
      <c r="AH59" s="375">
        <f>SUM(C59:AG59)</f>
        <v>960</v>
      </c>
      <c r="AI59" s="375" t="s">
        <v>406</v>
      </c>
      <c r="AJ59" s="358"/>
      <c r="AK59" s="358"/>
      <c r="AL59" s="358"/>
      <c r="AM59" s="359"/>
    </row>
    <row r="60" spans="1:39" s="11" customFormat="1">
      <c r="A60" s="387" t="s">
        <v>389</v>
      </c>
      <c r="B60" s="373" t="s">
        <v>36</v>
      </c>
      <c r="C60" s="388">
        <v>32</v>
      </c>
      <c r="D60" s="388">
        <v>32</v>
      </c>
      <c r="E60" s="388">
        <v>32</v>
      </c>
      <c r="F60" s="388">
        <v>32</v>
      </c>
      <c r="G60" s="388">
        <v>32</v>
      </c>
      <c r="H60" s="413">
        <v>32</v>
      </c>
      <c r="I60" s="413">
        <v>32</v>
      </c>
      <c r="J60" s="388">
        <v>32</v>
      </c>
      <c r="K60" s="388">
        <v>32</v>
      </c>
      <c r="L60" s="388">
        <v>32</v>
      </c>
      <c r="M60" s="388">
        <v>32</v>
      </c>
      <c r="N60" s="388">
        <v>32</v>
      </c>
      <c r="O60" s="413">
        <v>32</v>
      </c>
      <c r="P60" s="413">
        <v>32</v>
      </c>
      <c r="Q60" s="413">
        <v>32</v>
      </c>
      <c r="R60" s="388">
        <v>32</v>
      </c>
      <c r="S60" s="388">
        <v>32</v>
      </c>
      <c r="T60" s="388">
        <v>32</v>
      </c>
      <c r="U60" s="388">
        <v>32</v>
      </c>
      <c r="V60" s="413">
        <v>32</v>
      </c>
      <c r="W60" s="413">
        <v>32</v>
      </c>
      <c r="X60" s="388">
        <v>32</v>
      </c>
      <c r="Y60" s="388">
        <v>32</v>
      </c>
      <c r="Z60" s="388">
        <v>32</v>
      </c>
      <c r="AA60" s="388">
        <v>32</v>
      </c>
      <c r="AB60" s="388">
        <v>32</v>
      </c>
      <c r="AC60" s="413">
        <v>32</v>
      </c>
      <c r="AD60" s="413">
        <v>32</v>
      </c>
      <c r="AE60" s="388">
        <v>32</v>
      </c>
      <c r="AF60" s="388">
        <v>32</v>
      </c>
      <c r="AG60" s="388"/>
      <c r="AH60" s="375">
        <f t="shared" ref="AH60:AH61" si="13">SUM(C60:AG60)</f>
        <v>960</v>
      </c>
      <c r="AI60" s="375" t="s">
        <v>406</v>
      </c>
      <c r="AJ60" s="358"/>
      <c r="AK60" s="358"/>
      <c r="AL60" s="358"/>
      <c r="AM60" s="359"/>
    </row>
    <row r="61" spans="1:39" s="11" customFormat="1">
      <c r="A61" s="387" t="s">
        <v>390</v>
      </c>
      <c r="B61" s="373" t="s">
        <v>36</v>
      </c>
      <c r="C61" s="388">
        <v>32</v>
      </c>
      <c r="D61" s="388">
        <v>32</v>
      </c>
      <c r="E61" s="388">
        <v>32</v>
      </c>
      <c r="F61" s="388">
        <v>32</v>
      </c>
      <c r="G61" s="388">
        <v>32</v>
      </c>
      <c r="H61" s="413">
        <v>32</v>
      </c>
      <c r="I61" s="413">
        <v>32</v>
      </c>
      <c r="J61" s="388">
        <v>32</v>
      </c>
      <c r="K61" s="388">
        <v>32</v>
      </c>
      <c r="L61" s="388">
        <v>32</v>
      </c>
      <c r="M61" s="388">
        <v>32</v>
      </c>
      <c r="N61" s="388">
        <v>32</v>
      </c>
      <c r="O61" s="413">
        <v>32</v>
      </c>
      <c r="P61" s="413">
        <v>32</v>
      </c>
      <c r="Q61" s="413">
        <v>32</v>
      </c>
      <c r="R61" s="388">
        <v>32</v>
      </c>
      <c r="S61" s="388">
        <v>32</v>
      </c>
      <c r="T61" s="388">
        <v>32</v>
      </c>
      <c r="U61" s="388">
        <v>32</v>
      </c>
      <c r="V61" s="413">
        <v>32</v>
      </c>
      <c r="W61" s="413">
        <v>32</v>
      </c>
      <c r="X61" s="388">
        <v>32</v>
      </c>
      <c r="Y61" s="388">
        <v>32</v>
      </c>
      <c r="Z61" s="388">
        <v>32</v>
      </c>
      <c r="AA61" s="388">
        <v>32</v>
      </c>
      <c r="AB61" s="388">
        <v>32</v>
      </c>
      <c r="AC61" s="413">
        <v>32</v>
      </c>
      <c r="AD61" s="413">
        <v>32</v>
      </c>
      <c r="AE61" s="388">
        <v>32</v>
      </c>
      <c r="AF61" s="388">
        <v>32</v>
      </c>
      <c r="AG61" s="388"/>
      <c r="AH61" s="375">
        <f t="shared" si="13"/>
        <v>960</v>
      </c>
      <c r="AI61" s="375" t="s">
        <v>406</v>
      </c>
      <c r="AJ61" s="358"/>
      <c r="AK61" s="358"/>
      <c r="AL61" s="358"/>
      <c r="AM61" s="359"/>
    </row>
    <row r="62" spans="1:39" s="11" customFormat="1">
      <c r="A62" s="471" t="s">
        <v>336</v>
      </c>
      <c r="B62" s="473"/>
      <c r="C62" s="388">
        <f t="shared" ref="C62:AF62" si="14">SUM(C59:C61)</f>
        <v>96</v>
      </c>
      <c r="D62" s="388">
        <f t="shared" si="14"/>
        <v>96</v>
      </c>
      <c r="E62" s="388">
        <f t="shared" si="14"/>
        <v>96</v>
      </c>
      <c r="F62" s="388">
        <f t="shared" si="14"/>
        <v>96</v>
      </c>
      <c r="G62" s="388">
        <f t="shared" si="14"/>
        <v>96</v>
      </c>
      <c r="H62" s="413">
        <f t="shared" si="14"/>
        <v>96</v>
      </c>
      <c r="I62" s="413">
        <f t="shared" si="14"/>
        <v>96</v>
      </c>
      <c r="J62" s="388">
        <f t="shared" si="14"/>
        <v>96</v>
      </c>
      <c r="K62" s="388">
        <f t="shared" si="14"/>
        <v>96</v>
      </c>
      <c r="L62" s="388">
        <f t="shared" si="14"/>
        <v>96</v>
      </c>
      <c r="M62" s="388">
        <f t="shared" si="14"/>
        <v>96</v>
      </c>
      <c r="N62" s="388">
        <f t="shared" si="14"/>
        <v>96</v>
      </c>
      <c r="O62" s="413">
        <f t="shared" si="14"/>
        <v>96</v>
      </c>
      <c r="P62" s="413">
        <f t="shared" si="14"/>
        <v>96</v>
      </c>
      <c r="Q62" s="413">
        <f t="shared" si="14"/>
        <v>96</v>
      </c>
      <c r="R62" s="388">
        <f t="shared" si="14"/>
        <v>96</v>
      </c>
      <c r="S62" s="388">
        <f t="shared" si="14"/>
        <v>96</v>
      </c>
      <c r="T62" s="388">
        <f t="shared" si="14"/>
        <v>96</v>
      </c>
      <c r="U62" s="388">
        <f t="shared" si="14"/>
        <v>96</v>
      </c>
      <c r="V62" s="413">
        <f t="shared" si="14"/>
        <v>96</v>
      </c>
      <c r="W62" s="413">
        <f t="shared" si="14"/>
        <v>96</v>
      </c>
      <c r="X62" s="388">
        <f t="shared" si="14"/>
        <v>96</v>
      </c>
      <c r="Y62" s="388">
        <f t="shared" si="14"/>
        <v>96</v>
      </c>
      <c r="Z62" s="388">
        <f t="shared" si="14"/>
        <v>96</v>
      </c>
      <c r="AA62" s="388">
        <f t="shared" si="14"/>
        <v>96</v>
      </c>
      <c r="AB62" s="388">
        <f t="shared" si="14"/>
        <v>96</v>
      </c>
      <c r="AC62" s="413">
        <f t="shared" si="14"/>
        <v>96</v>
      </c>
      <c r="AD62" s="413">
        <f t="shared" si="14"/>
        <v>96</v>
      </c>
      <c r="AE62" s="388">
        <f t="shared" si="14"/>
        <v>96</v>
      </c>
      <c r="AF62" s="388">
        <f t="shared" si="14"/>
        <v>96</v>
      </c>
      <c r="AG62" s="388"/>
      <c r="AH62" s="375">
        <f>SUM(AH59:AH61)</f>
        <v>2880</v>
      </c>
      <c r="AI62" s="375"/>
      <c r="AJ62" s="481"/>
      <c r="AK62" s="481"/>
      <c r="AL62" s="481"/>
      <c r="AM62" s="482"/>
    </row>
    <row r="63" spans="1:39" s="11" customFormat="1">
      <c r="A63" s="526"/>
      <c r="B63" s="526"/>
      <c r="C63" s="526"/>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445" t="s">
        <v>46</v>
      </c>
      <c r="AI63" s="375" t="s">
        <v>406</v>
      </c>
      <c r="AJ63" s="367"/>
      <c r="AK63" s="367"/>
      <c r="AL63" s="367"/>
      <c r="AM63" s="367"/>
    </row>
    <row r="64" spans="1:39" s="11" customFormat="1">
      <c r="A64" s="526"/>
      <c r="B64" s="526"/>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426" t="s">
        <v>47</v>
      </c>
      <c r="AI64" s="375" t="s">
        <v>406</v>
      </c>
      <c r="AJ64" s="367"/>
      <c r="AK64" s="367"/>
      <c r="AL64" s="367"/>
      <c r="AM64" s="367"/>
    </row>
    <row r="65" spans="1:39" s="11" customFormat="1">
      <c r="A65" s="526"/>
      <c r="B65" s="526"/>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426" t="s">
        <v>48</v>
      </c>
      <c r="AI65" s="375" t="s">
        <v>406</v>
      </c>
      <c r="AJ65" s="367"/>
      <c r="AK65" s="367"/>
      <c r="AL65" s="367"/>
      <c r="AM65" s="367"/>
    </row>
    <row r="66" spans="1:39" s="11" customFormat="1">
      <c r="A66" s="522" t="s">
        <v>6</v>
      </c>
      <c r="B66" s="523"/>
      <c r="C66" s="523"/>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4"/>
      <c r="AI66" s="525"/>
    </row>
    <row r="67" spans="1:39" s="11" customFormat="1">
      <c r="A67" s="496" t="s">
        <v>188</v>
      </c>
      <c r="B67" s="497"/>
      <c r="C67" s="497"/>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8"/>
    </row>
    <row r="68" spans="1:39" s="11" customFormat="1">
      <c r="A68" s="387" t="s">
        <v>388</v>
      </c>
      <c r="B68" s="371"/>
      <c r="C68" s="409"/>
      <c r="D68" s="409"/>
      <c r="E68" s="374"/>
      <c r="F68" s="409"/>
      <c r="G68" s="409"/>
      <c r="H68" s="409"/>
      <c r="I68" s="409"/>
      <c r="J68" s="409"/>
      <c r="K68" s="374"/>
      <c r="L68" s="374">
        <v>5</v>
      </c>
      <c r="M68" s="409"/>
      <c r="N68" s="409"/>
      <c r="O68" s="409"/>
      <c r="P68" s="409"/>
      <c r="Q68" s="409"/>
      <c r="R68" s="374"/>
      <c r="S68" s="374"/>
      <c r="T68" s="409"/>
      <c r="U68" s="409"/>
      <c r="V68" s="409"/>
      <c r="W68" s="409"/>
      <c r="X68" s="409"/>
      <c r="Y68" s="374"/>
      <c r="Z68" s="374">
        <v>5</v>
      </c>
      <c r="AA68" s="409"/>
      <c r="AB68" s="409"/>
      <c r="AC68" s="409"/>
      <c r="AD68" s="409"/>
      <c r="AE68" s="409"/>
      <c r="AF68" s="374"/>
      <c r="AG68" s="374"/>
      <c r="AH68" s="432">
        <v>5</v>
      </c>
      <c r="AI68" s="432" t="s">
        <v>406</v>
      </c>
    </row>
    <row r="69" spans="1:39" s="11" customFormat="1">
      <c r="A69" s="387" t="s">
        <v>389</v>
      </c>
      <c r="B69" s="371"/>
      <c r="C69" s="409"/>
      <c r="D69" s="409"/>
      <c r="E69" s="374"/>
      <c r="F69" s="409"/>
      <c r="G69" s="409"/>
      <c r="H69" s="409"/>
      <c r="I69" s="409"/>
      <c r="J69" s="409"/>
      <c r="K69" s="374"/>
      <c r="L69" s="374">
        <v>4</v>
      </c>
      <c r="M69" s="409"/>
      <c r="N69" s="409"/>
      <c r="O69" s="409"/>
      <c r="P69" s="409"/>
      <c r="Q69" s="409"/>
      <c r="R69" s="374"/>
      <c r="S69" s="374"/>
      <c r="T69" s="409"/>
      <c r="U69" s="409"/>
      <c r="V69" s="409"/>
      <c r="W69" s="409"/>
      <c r="X69" s="409"/>
      <c r="Y69" s="374"/>
      <c r="Z69" s="374">
        <v>4</v>
      </c>
      <c r="AA69" s="409"/>
      <c r="AB69" s="409"/>
      <c r="AC69" s="409"/>
      <c r="AD69" s="409"/>
      <c r="AE69" s="409"/>
      <c r="AF69" s="374"/>
      <c r="AG69" s="374"/>
      <c r="AH69" s="432">
        <v>4</v>
      </c>
      <c r="AI69" s="432" t="s">
        <v>406</v>
      </c>
    </row>
    <row r="70" spans="1:39" s="11" customFormat="1">
      <c r="A70" s="387" t="s">
        <v>392</v>
      </c>
      <c r="B70" s="371"/>
      <c r="C70" s="409"/>
      <c r="D70" s="409"/>
      <c r="E70" s="374"/>
      <c r="F70" s="409"/>
      <c r="G70" s="409"/>
      <c r="H70" s="409"/>
      <c r="I70" s="409"/>
      <c r="J70" s="409"/>
      <c r="K70" s="374"/>
      <c r="L70" s="374">
        <v>4</v>
      </c>
      <c r="M70" s="409"/>
      <c r="N70" s="409"/>
      <c r="O70" s="409"/>
      <c r="P70" s="409"/>
      <c r="Q70" s="409"/>
      <c r="R70" s="374"/>
      <c r="S70" s="374"/>
      <c r="T70" s="409"/>
      <c r="U70" s="409"/>
      <c r="V70" s="409"/>
      <c r="W70" s="409"/>
      <c r="X70" s="409"/>
      <c r="Y70" s="374"/>
      <c r="Z70" s="374">
        <v>4</v>
      </c>
      <c r="AA70" s="409"/>
      <c r="AB70" s="409"/>
      <c r="AC70" s="409"/>
      <c r="AD70" s="409"/>
      <c r="AE70" s="409"/>
      <c r="AF70" s="374"/>
      <c r="AG70" s="374"/>
      <c r="AH70" s="432">
        <v>4</v>
      </c>
      <c r="AI70" s="432" t="s">
        <v>406</v>
      </c>
    </row>
    <row r="71" spans="1:39" s="11" customFormat="1">
      <c r="A71" s="503" t="s">
        <v>338</v>
      </c>
      <c r="B71" s="503"/>
      <c r="C71" s="409"/>
      <c r="D71" s="409"/>
      <c r="E71" s="374"/>
      <c r="F71" s="409"/>
      <c r="G71" s="409"/>
      <c r="H71" s="409"/>
      <c r="I71" s="409"/>
      <c r="J71" s="409"/>
      <c r="K71" s="374"/>
      <c r="L71" s="374">
        <f>SUM(L68:L70)</f>
        <v>13</v>
      </c>
      <c r="M71" s="409"/>
      <c r="N71" s="409"/>
      <c r="O71" s="409"/>
      <c r="P71" s="409"/>
      <c r="Q71" s="409"/>
      <c r="R71" s="374"/>
      <c r="S71" s="374"/>
      <c r="T71" s="409"/>
      <c r="U71" s="409"/>
      <c r="V71" s="409"/>
      <c r="W71" s="409"/>
      <c r="X71" s="409"/>
      <c r="Y71" s="374"/>
      <c r="Z71" s="374">
        <f>SUM(Z68:Z70)</f>
        <v>13</v>
      </c>
      <c r="AA71" s="409"/>
      <c r="AB71" s="409"/>
      <c r="AC71" s="409"/>
      <c r="AD71" s="409"/>
      <c r="AE71" s="409"/>
      <c r="AF71" s="374"/>
      <c r="AG71" s="374"/>
      <c r="AH71" s="434">
        <f>SUM(AH68:AH70)</f>
        <v>13</v>
      </c>
      <c r="AI71" s="432"/>
    </row>
    <row r="72" spans="1:39" s="11" customFormat="1">
      <c r="A72" s="529"/>
      <c r="B72" s="529"/>
      <c r="C72" s="529"/>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29"/>
      <c r="AD72" s="529"/>
      <c r="AE72" s="529"/>
      <c r="AF72" s="529"/>
      <c r="AG72" s="529"/>
      <c r="AH72" s="438" t="s">
        <v>46</v>
      </c>
      <c r="AI72" s="432" t="s">
        <v>406</v>
      </c>
    </row>
    <row r="73" spans="1:39" s="11" customFormat="1">
      <c r="A73" s="529"/>
      <c r="B73" s="529"/>
      <c r="C73" s="529"/>
      <c r="D73" s="529"/>
      <c r="E73" s="529"/>
      <c r="F73" s="529"/>
      <c r="G73" s="529"/>
      <c r="H73" s="529"/>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c r="AH73" s="438" t="s">
        <v>47</v>
      </c>
      <c r="AI73" s="432" t="s">
        <v>406</v>
      </c>
    </row>
    <row r="74" spans="1:39" s="11" customFormat="1">
      <c r="A74" s="529"/>
      <c r="B74" s="529"/>
      <c r="C74" s="529"/>
      <c r="D74" s="529"/>
      <c r="E74" s="529"/>
      <c r="F74" s="529"/>
      <c r="G74" s="529"/>
      <c r="H74" s="529"/>
      <c r="I74" s="529"/>
      <c r="J74" s="529"/>
      <c r="K74" s="529"/>
      <c r="L74" s="529"/>
      <c r="M74" s="529"/>
      <c r="N74" s="529"/>
      <c r="O74" s="529"/>
      <c r="P74" s="529"/>
      <c r="Q74" s="529"/>
      <c r="R74" s="529"/>
      <c r="S74" s="529"/>
      <c r="T74" s="529"/>
      <c r="U74" s="529"/>
      <c r="V74" s="529"/>
      <c r="W74" s="529"/>
      <c r="X74" s="529"/>
      <c r="Y74" s="529"/>
      <c r="Z74" s="529"/>
      <c r="AA74" s="529"/>
      <c r="AB74" s="529"/>
      <c r="AC74" s="529"/>
      <c r="AD74" s="529"/>
      <c r="AE74" s="529"/>
      <c r="AF74" s="529"/>
      <c r="AG74" s="529"/>
      <c r="AH74" s="438" t="s">
        <v>48</v>
      </c>
      <c r="AI74" s="432" t="s">
        <v>406</v>
      </c>
    </row>
    <row r="75" spans="1:39" s="11" customFormat="1">
      <c r="A75" s="522" t="s">
        <v>6</v>
      </c>
      <c r="B75" s="523"/>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4"/>
      <c r="AI75" s="525"/>
    </row>
    <row r="76" spans="1:39" s="11" customFormat="1">
      <c r="A76" s="496" t="s">
        <v>393</v>
      </c>
      <c r="B76" s="497"/>
      <c r="C76" s="497"/>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8"/>
    </row>
    <row r="77" spans="1:39" s="11" customFormat="1">
      <c r="A77" s="387" t="s">
        <v>229</v>
      </c>
      <c r="B77" s="373"/>
      <c r="C77" s="494">
        <v>75000</v>
      </c>
      <c r="D77" s="494"/>
      <c r="E77" s="494"/>
      <c r="F77" s="494"/>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43">
        <v>75000</v>
      </c>
      <c r="AI77" s="446" t="s">
        <v>406</v>
      </c>
    </row>
    <row r="78" spans="1:39" s="11" customFormat="1">
      <c r="A78" s="387" t="s">
        <v>345</v>
      </c>
      <c r="B78" s="373"/>
      <c r="C78" s="494">
        <v>50000</v>
      </c>
      <c r="D78" s="494"/>
      <c r="E78" s="494"/>
      <c r="F78" s="494"/>
      <c r="G78" s="494"/>
      <c r="H78" s="494"/>
      <c r="I78" s="494"/>
      <c r="J78" s="494"/>
      <c r="K78" s="494"/>
      <c r="L78" s="494"/>
      <c r="M78" s="494"/>
      <c r="N78" s="494"/>
      <c r="O78" s="494"/>
      <c r="P78" s="494"/>
      <c r="Q78" s="494"/>
      <c r="R78" s="494"/>
      <c r="S78" s="494"/>
      <c r="T78" s="494"/>
      <c r="U78" s="494"/>
      <c r="V78" s="494"/>
      <c r="W78" s="494"/>
      <c r="X78" s="494"/>
      <c r="Y78" s="494"/>
      <c r="Z78" s="494"/>
      <c r="AA78" s="494"/>
      <c r="AB78" s="494"/>
      <c r="AC78" s="494"/>
      <c r="AD78" s="494"/>
      <c r="AE78" s="494"/>
      <c r="AF78" s="494"/>
      <c r="AG78" s="494"/>
      <c r="AH78" s="443">
        <v>50000</v>
      </c>
      <c r="AI78" s="446" t="s">
        <v>406</v>
      </c>
    </row>
    <row r="79" spans="1:39" s="11" customFormat="1">
      <c r="A79" s="387" t="s">
        <v>231</v>
      </c>
      <c r="B79" s="373"/>
      <c r="C79" s="494">
        <v>75000</v>
      </c>
      <c r="D79" s="494"/>
      <c r="E79" s="494"/>
      <c r="F79" s="494"/>
      <c r="G79" s="494"/>
      <c r="H79" s="494"/>
      <c r="I79" s="494"/>
      <c r="J79" s="494"/>
      <c r="K79" s="494"/>
      <c r="L79" s="494"/>
      <c r="M79" s="494"/>
      <c r="N79" s="494"/>
      <c r="O79" s="494"/>
      <c r="P79" s="494"/>
      <c r="Q79" s="494"/>
      <c r="R79" s="494"/>
      <c r="S79" s="494"/>
      <c r="T79" s="494"/>
      <c r="U79" s="494"/>
      <c r="V79" s="494"/>
      <c r="W79" s="494"/>
      <c r="X79" s="494"/>
      <c r="Y79" s="494"/>
      <c r="Z79" s="494"/>
      <c r="AA79" s="494"/>
      <c r="AB79" s="494"/>
      <c r="AC79" s="494"/>
      <c r="AD79" s="494"/>
      <c r="AE79" s="494"/>
      <c r="AF79" s="494"/>
      <c r="AG79" s="494"/>
      <c r="AH79" s="443">
        <v>75000</v>
      </c>
      <c r="AI79" s="446"/>
    </row>
    <row r="80" spans="1:39" s="11" customFormat="1">
      <c r="A80" s="527" t="s">
        <v>394</v>
      </c>
      <c r="B80" s="527"/>
      <c r="C80" s="527"/>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385" t="s">
        <v>46</v>
      </c>
      <c r="AI80" s="446" t="s">
        <v>406</v>
      </c>
    </row>
    <row r="81" spans="1:35" s="11" customFormat="1">
      <c r="A81" s="528"/>
      <c r="B81" s="528"/>
      <c r="C81" s="528"/>
      <c r="D81" s="528"/>
      <c r="E81" s="528"/>
      <c r="F81" s="528"/>
      <c r="G81" s="528"/>
      <c r="H81" s="528"/>
      <c r="I81" s="528"/>
      <c r="J81" s="528"/>
      <c r="K81" s="528"/>
      <c r="L81" s="528"/>
      <c r="M81" s="528"/>
      <c r="N81" s="528"/>
      <c r="O81" s="528"/>
      <c r="P81" s="528"/>
      <c r="Q81" s="528"/>
      <c r="R81" s="528"/>
      <c r="S81" s="528"/>
      <c r="T81" s="528"/>
      <c r="U81" s="528"/>
      <c r="V81" s="528"/>
      <c r="W81" s="528"/>
      <c r="X81" s="528"/>
      <c r="Y81" s="528"/>
      <c r="Z81" s="528"/>
      <c r="AA81" s="528"/>
      <c r="AB81" s="528"/>
      <c r="AC81" s="528"/>
      <c r="AD81" s="528"/>
      <c r="AE81" s="528"/>
      <c r="AF81" s="528"/>
      <c r="AG81" s="528"/>
      <c r="AH81" s="385" t="s">
        <v>47</v>
      </c>
      <c r="AI81" s="446" t="s">
        <v>406</v>
      </c>
    </row>
    <row r="82" spans="1:35" s="11" customFormat="1">
      <c r="A82" s="528"/>
      <c r="B82" s="528"/>
      <c r="C82" s="528"/>
      <c r="D82" s="528"/>
      <c r="E82" s="528"/>
      <c r="F82" s="528"/>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385" t="s">
        <v>48</v>
      </c>
      <c r="AI82" s="446" t="s">
        <v>406</v>
      </c>
    </row>
    <row r="83" spans="1:35" s="11" customFormat="1">
      <c r="A83" s="528"/>
      <c r="B83" s="528"/>
      <c r="C83" s="528"/>
      <c r="D83" s="528"/>
      <c r="E83" s="528"/>
      <c r="F83" s="528"/>
      <c r="G83" s="528"/>
      <c r="H83" s="528"/>
      <c r="I83" s="528"/>
      <c r="J83" s="528"/>
      <c r="K83" s="528"/>
      <c r="L83" s="528"/>
      <c r="M83" s="528"/>
      <c r="N83" s="528"/>
      <c r="O83" s="528"/>
      <c r="P83" s="528"/>
      <c r="Q83" s="528"/>
      <c r="R83" s="528"/>
      <c r="S83" s="528"/>
      <c r="T83" s="528"/>
      <c r="U83" s="528"/>
      <c r="V83" s="528"/>
      <c r="W83" s="528"/>
      <c r="X83" s="528"/>
      <c r="Y83" s="528"/>
      <c r="Z83" s="528"/>
      <c r="AA83" s="528"/>
      <c r="AB83" s="528"/>
      <c r="AC83" s="528"/>
      <c r="AD83" s="528"/>
      <c r="AE83" s="528"/>
      <c r="AF83" s="528"/>
      <c r="AG83" s="528"/>
    </row>
    <row r="84" spans="1:35" s="11" customFormat="1">
      <c r="A84" s="528"/>
      <c r="B84" s="528"/>
      <c r="C84" s="528"/>
      <c r="D84" s="528"/>
      <c r="E84" s="528"/>
      <c r="F84" s="528"/>
      <c r="G84" s="528"/>
      <c r="H84" s="528"/>
      <c r="I84" s="528"/>
      <c r="J84" s="528"/>
      <c r="K84" s="528"/>
      <c r="L84" s="528"/>
      <c r="M84" s="528"/>
      <c r="N84" s="528"/>
      <c r="O84" s="528"/>
      <c r="P84" s="528"/>
      <c r="Q84" s="528"/>
      <c r="R84" s="528"/>
      <c r="S84" s="528"/>
      <c r="T84" s="528"/>
      <c r="U84" s="528"/>
      <c r="V84" s="528"/>
      <c r="W84" s="528"/>
      <c r="X84" s="528"/>
      <c r="Y84" s="528"/>
      <c r="Z84" s="528"/>
      <c r="AA84" s="528"/>
      <c r="AB84" s="528"/>
      <c r="AC84" s="528"/>
      <c r="AD84" s="528"/>
      <c r="AE84" s="528"/>
      <c r="AF84" s="528"/>
      <c r="AG84" s="528"/>
    </row>
    <row r="85" spans="1:35" s="11" customFormat="1">
      <c r="A85" s="528"/>
      <c r="B85" s="528"/>
      <c r="C85" s="528"/>
      <c r="D85" s="528"/>
      <c r="E85" s="528"/>
      <c r="F85" s="528"/>
      <c r="G85" s="528"/>
      <c r="H85" s="528"/>
      <c r="I85" s="528"/>
      <c r="J85" s="528"/>
      <c r="K85" s="528"/>
      <c r="L85" s="528"/>
      <c r="M85" s="528"/>
      <c r="N85" s="528"/>
      <c r="O85" s="528"/>
      <c r="P85" s="528"/>
      <c r="Q85" s="528"/>
      <c r="R85" s="528"/>
      <c r="S85" s="528"/>
      <c r="T85" s="528"/>
      <c r="U85" s="528"/>
      <c r="V85" s="528"/>
      <c r="W85" s="528"/>
      <c r="X85" s="528"/>
      <c r="Y85" s="528"/>
      <c r="Z85" s="528"/>
      <c r="AA85" s="528"/>
      <c r="AB85" s="528"/>
      <c r="AC85" s="528"/>
      <c r="AD85" s="528"/>
      <c r="AE85" s="528"/>
      <c r="AF85" s="528"/>
      <c r="AG85" s="528"/>
    </row>
    <row r="86" spans="1:35" s="11" customFormat="1">
      <c r="O86" s="363"/>
    </row>
    <row r="87" spans="1:35" s="11" customFormat="1">
      <c r="O87" s="363"/>
    </row>
    <row r="88" spans="1:35" s="11" customFormat="1">
      <c r="O88" s="363"/>
    </row>
    <row r="89" spans="1:35" s="11" customFormat="1">
      <c r="O89" s="363"/>
    </row>
    <row r="90" spans="1:35" s="11" customFormat="1">
      <c r="O90" s="363"/>
    </row>
    <row r="91" spans="1:35" s="11" customFormat="1">
      <c r="O91" s="363"/>
    </row>
    <row r="92" spans="1:35" s="11" customFormat="1">
      <c r="O92" s="363"/>
    </row>
    <row r="93" spans="1:35" s="11" customFormat="1">
      <c r="O93" s="363"/>
    </row>
    <row r="94" spans="1:35" s="11" customFormat="1">
      <c r="O94" s="363"/>
    </row>
    <row r="95" spans="1:35" s="11" customFormat="1">
      <c r="O95" s="363"/>
    </row>
    <row r="96" spans="1:35" s="11" customFormat="1">
      <c r="O96" s="363"/>
    </row>
    <row r="97" spans="15:15" s="11" customFormat="1">
      <c r="O97" s="363"/>
    </row>
    <row r="98" spans="15:15" s="11" customFormat="1">
      <c r="O98" s="363"/>
    </row>
    <row r="99" spans="15:15" s="11" customFormat="1">
      <c r="O99" s="363"/>
    </row>
    <row r="100" spans="15:15" s="11" customFormat="1">
      <c r="O100" s="363"/>
    </row>
    <row r="101" spans="15:15" s="11" customFormat="1">
      <c r="O101" s="363"/>
    </row>
    <row r="102" spans="15:15" s="11" customFormat="1">
      <c r="O102" s="363"/>
    </row>
    <row r="103" spans="15:15" s="11" customFormat="1">
      <c r="O103" s="363"/>
    </row>
    <row r="104" spans="15:15" s="11" customFormat="1">
      <c r="O104" s="363"/>
    </row>
    <row r="105" spans="15:15" s="11" customFormat="1">
      <c r="O105" s="363"/>
    </row>
    <row r="106" spans="15:15" s="11" customFormat="1">
      <c r="O106" s="363"/>
    </row>
    <row r="107" spans="15:15" s="11" customFormat="1">
      <c r="O107" s="363"/>
    </row>
    <row r="108" spans="15:15" s="11" customFormat="1">
      <c r="O108" s="363"/>
    </row>
    <row r="109" spans="15:15" s="11" customFormat="1">
      <c r="O109" s="363"/>
    </row>
    <row r="110" spans="15:15" s="11" customFormat="1">
      <c r="O110" s="363"/>
    </row>
    <row r="111" spans="15:15" s="11" customFormat="1">
      <c r="O111" s="363"/>
    </row>
    <row r="112" spans="15:15" s="11" customFormat="1">
      <c r="O112" s="363"/>
    </row>
    <row r="113" spans="15:15" s="11" customFormat="1">
      <c r="O113" s="363"/>
    </row>
    <row r="114" spans="15:15" s="11" customFormat="1">
      <c r="O114" s="363"/>
    </row>
    <row r="115" spans="15:15" s="11" customFormat="1">
      <c r="O115" s="363"/>
    </row>
    <row r="116" spans="15:15" s="11" customFormat="1">
      <c r="O116" s="363"/>
    </row>
    <row r="117" spans="15:15" s="11" customFormat="1">
      <c r="O117" s="363"/>
    </row>
    <row r="118" spans="15:15" s="11" customFormat="1">
      <c r="O118" s="363"/>
    </row>
    <row r="119" spans="15:15" s="11" customFormat="1">
      <c r="O119" s="363"/>
    </row>
    <row r="120" spans="15:15" s="11" customFormat="1">
      <c r="O120" s="363"/>
    </row>
    <row r="121" spans="15:15" s="11" customFormat="1">
      <c r="O121" s="363"/>
    </row>
    <row r="122" spans="15:15" s="11" customFormat="1">
      <c r="O122" s="363"/>
    </row>
    <row r="123" spans="15:15" s="11" customFormat="1">
      <c r="O123" s="363"/>
    </row>
    <row r="124" spans="15:15" s="11" customFormat="1">
      <c r="O124" s="363"/>
    </row>
    <row r="125" spans="15:15" s="11" customFormat="1">
      <c r="O125" s="363"/>
    </row>
    <row r="126" spans="15:15" s="11" customFormat="1">
      <c r="O126" s="363"/>
    </row>
    <row r="127" spans="15:15" s="11" customFormat="1">
      <c r="O127" s="363"/>
    </row>
    <row r="128" spans="15:15" s="11" customFormat="1">
      <c r="O128" s="363"/>
    </row>
    <row r="129" spans="15:15" s="11" customFormat="1">
      <c r="O129" s="363"/>
    </row>
    <row r="130" spans="15:15" s="11" customFormat="1">
      <c r="O130" s="363"/>
    </row>
    <row r="131" spans="15:15" s="11" customFormat="1">
      <c r="O131" s="363"/>
    </row>
    <row r="132" spans="15:15" s="11" customFormat="1">
      <c r="O132" s="363"/>
    </row>
    <row r="133" spans="15:15" s="11" customFormat="1">
      <c r="O133" s="363"/>
    </row>
    <row r="134" spans="15:15" s="11" customFormat="1">
      <c r="O134" s="363"/>
    </row>
    <row r="135" spans="15:15" s="11" customFormat="1">
      <c r="O135" s="363"/>
    </row>
    <row r="136" spans="15:15" s="11" customFormat="1">
      <c r="O136" s="363"/>
    </row>
    <row r="137" spans="15:15" s="11" customFormat="1">
      <c r="O137" s="363"/>
    </row>
    <row r="138" spans="15:15" s="11" customFormat="1">
      <c r="O138" s="363"/>
    </row>
    <row r="139" spans="15:15" s="11" customFormat="1">
      <c r="O139" s="363"/>
    </row>
    <row r="140" spans="15:15" s="11" customFormat="1">
      <c r="O140" s="363"/>
    </row>
    <row r="141" spans="15:15" s="11" customFormat="1">
      <c r="O141" s="363"/>
    </row>
    <row r="142" spans="15:15" s="11" customFormat="1">
      <c r="O142" s="363"/>
    </row>
    <row r="143" spans="15:15" s="11" customFormat="1">
      <c r="O143" s="363"/>
    </row>
    <row r="144" spans="15:15" s="11" customFormat="1">
      <c r="O144" s="363"/>
    </row>
    <row r="145" spans="15:15" s="11" customFormat="1">
      <c r="O145" s="363"/>
    </row>
    <row r="146" spans="15:15" s="11" customFormat="1">
      <c r="O146" s="363"/>
    </row>
    <row r="147" spans="15:15" s="11" customFormat="1">
      <c r="O147" s="363"/>
    </row>
    <row r="148" spans="15:15" s="11" customFormat="1">
      <c r="O148" s="363"/>
    </row>
    <row r="149" spans="15:15" s="11" customFormat="1">
      <c r="O149" s="363"/>
    </row>
    <row r="150" spans="15:15" s="11" customFormat="1">
      <c r="O150" s="363"/>
    </row>
    <row r="151" spans="15:15" s="11" customFormat="1">
      <c r="O151" s="363"/>
    </row>
    <row r="152" spans="15:15" s="11" customFormat="1">
      <c r="O152" s="363"/>
    </row>
    <row r="153" spans="15:15" s="11" customFormat="1">
      <c r="O153" s="363"/>
    </row>
    <row r="154" spans="15:15" s="11" customFormat="1">
      <c r="O154" s="363"/>
    </row>
    <row r="155" spans="15:15" s="11" customFormat="1">
      <c r="O155" s="363"/>
    </row>
    <row r="156" spans="15:15" s="11" customFormat="1">
      <c r="O156" s="363"/>
    </row>
    <row r="157" spans="15:15" s="11" customFormat="1">
      <c r="O157" s="363"/>
    </row>
    <row r="158" spans="15:15" s="11" customFormat="1">
      <c r="O158" s="363"/>
    </row>
    <row r="159" spans="15:15" s="11" customFormat="1">
      <c r="O159" s="363"/>
    </row>
    <row r="160" spans="15:15" s="11" customFormat="1">
      <c r="O160" s="363"/>
    </row>
    <row r="161" spans="15:15" s="11" customFormat="1">
      <c r="O161" s="363"/>
    </row>
    <row r="162" spans="15:15" s="11" customFormat="1">
      <c r="O162" s="363"/>
    </row>
    <row r="163" spans="15:15" s="11" customFormat="1">
      <c r="O163" s="363"/>
    </row>
    <row r="164" spans="15:15" s="11" customFormat="1">
      <c r="O164" s="363"/>
    </row>
    <row r="165" spans="15:15" s="11" customFormat="1">
      <c r="O165" s="363"/>
    </row>
    <row r="166" spans="15:15" s="11" customFormat="1">
      <c r="O166" s="363"/>
    </row>
    <row r="167" spans="15:15" s="11" customFormat="1">
      <c r="O167" s="363"/>
    </row>
    <row r="168" spans="15:15" s="11" customFormat="1">
      <c r="O168" s="363"/>
    </row>
    <row r="169" spans="15:15" s="11" customFormat="1">
      <c r="O169" s="363"/>
    </row>
    <row r="170" spans="15:15" s="11" customFormat="1">
      <c r="O170" s="363"/>
    </row>
    <row r="171" spans="15:15" s="11" customFormat="1">
      <c r="O171" s="363"/>
    </row>
    <row r="172" spans="15:15" s="11" customFormat="1">
      <c r="O172" s="363"/>
    </row>
    <row r="173" spans="15:15" s="11" customFormat="1">
      <c r="O173" s="363"/>
    </row>
    <row r="174" spans="15:15" s="11" customFormat="1">
      <c r="O174" s="363"/>
    </row>
    <row r="175" spans="15:15" s="11" customFormat="1">
      <c r="O175" s="363"/>
    </row>
    <row r="176" spans="15:15" s="11" customFormat="1">
      <c r="O176" s="363"/>
    </row>
    <row r="177" spans="15:15" s="11" customFormat="1">
      <c r="O177" s="363"/>
    </row>
    <row r="178" spans="15:15" s="11" customFormat="1">
      <c r="O178" s="363"/>
    </row>
    <row r="179" spans="15:15" s="11" customFormat="1">
      <c r="O179" s="363"/>
    </row>
    <row r="180" spans="15:15" s="11" customFormat="1">
      <c r="O180" s="363"/>
    </row>
    <row r="181" spans="15:15" s="11" customFormat="1">
      <c r="O181" s="363"/>
    </row>
    <row r="182" spans="15:15" s="11" customFormat="1">
      <c r="O182" s="363"/>
    </row>
    <row r="183" spans="15:15" s="11" customFormat="1">
      <c r="O183" s="363"/>
    </row>
    <row r="184" spans="15:15" s="11" customFormat="1">
      <c r="O184" s="363"/>
    </row>
    <row r="185" spans="15:15" s="11" customFormat="1">
      <c r="O185" s="363"/>
    </row>
    <row r="186" spans="15:15" s="11" customFormat="1">
      <c r="O186" s="363"/>
    </row>
    <row r="187" spans="15:15" s="11" customFormat="1">
      <c r="O187" s="363"/>
    </row>
    <row r="188" spans="15:15" s="11" customFormat="1">
      <c r="O188" s="363"/>
    </row>
    <row r="189" spans="15:15" s="11" customFormat="1">
      <c r="O189" s="363"/>
    </row>
    <row r="190" spans="15:15" s="11" customFormat="1">
      <c r="O190" s="363"/>
    </row>
    <row r="191" spans="15:15" s="11" customFormat="1">
      <c r="O191" s="363"/>
    </row>
    <row r="192" spans="15:15" s="11" customFormat="1">
      <c r="O192" s="363"/>
    </row>
    <row r="193" spans="15:15" s="11" customFormat="1">
      <c r="O193" s="363"/>
    </row>
    <row r="194" spans="15:15" s="11" customFormat="1">
      <c r="O194" s="363"/>
    </row>
    <row r="195" spans="15:15" s="11" customFormat="1">
      <c r="O195" s="363"/>
    </row>
    <row r="196" spans="15:15" s="11" customFormat="1">
      <c r="O196" s="363"/>
    </row>
    <row r="197" spans="15:15" s="11" customFormat="1">
      <c r="O197" s="363"/>
    </row>
    <row r="198" spans="15:15" s="11" customFormat="1">
      <c r="O198" s="363"/>
    </row>
    <row r="199" spans="15:15" s="11" customFormat="1">
      <c r="O199" s="363"/>
    </row>
    <row r="200" spans="15:15" s="11" customFormat="1">
      <c r="O200" s="363"/>
    </row>
    <row r="201" spans="15:15" s="11" customFormat="1">
      <c r="O201" s="363"/>
    </row>
    <row r="202" spans="15:15" s="11" customFormat="1">
      <c r="O202" s="363"/>
    </row>
    <row r="203" spans="15:15" s="11" customFormat="1">
      <c r="O203" s="363"/>
    </row>
    <row r="204" spans="15:15" s="11" customFormat="1">
      <c r="O204" s="363"/>
    </row>
    <row r="205" spans="15:15" s="11" customFormat="1">
      <c r="O205" s="363"/>
    </row>
    <row r="206" spans="15:15" s="11" customFormat="1">
      <c r="O206" s="363"/>
    </row>
    <row r="207" spans="15:15" s="11" customFormat="1">
      <c r="O207" s="363"/>
    </row>
    <row r="208" spans="15:15" s="11" customFormat="1">
      <c r="O208" s="363"/>
    </row>
    <row r="209" spans="15:15" s="11" customFormat="1">
      <c r="O209" s="363"/>
    </row>
    <row r="210" spans="15:15" s="11" customFormat="1">
      <c r="O210" s="363"/>
    </row>
    <row r="211" spans="15:15" s="11" customFormat="1">
      <c r="O211" s="363"/>
    </row>
    <row r="212" spans="15:15" s="11" customFormat="1">
      <c r="O212" s="363"/>
    </row>
    <row r="213" spans="15:15" s="11" customFormat="1">
      <c r="O213" s="363"/>
    </row>
    <row r="214" spans="15:15" s="11" customFormat="1">
      <c r="O214" s="363"/>
    </row>
    <row r="215" spans="15:15" s="11" customFormat="1">
      <c r="O215" s="363"/>
    </row>
    <row r="216" spans="15:15" s="11" customFormat="1">
      <c r="O216" s="363"/>
    </row>
    <row r="217" spans="15:15" s="11" customFormat="1">
      <c r="O217" s="363"/>
    </row>
    <row r="218" spans="15:15" s="11" customFormat="1">
      <c r="O218" s="363"/>
    </row>
    <row r="219" spans="15:15" s="11" customFormat="1">
      <c r="O219" s="363"/>
    </row>
    <row r="220" spans="15:15" s="11" customFormat="1">
      <c r="O220" s="363"/>
    </row>
    <row r="221" spans="15:15" s="11" customFormat="1">
      <c r="O221" s="363"/>
    </row>
    <row r="222" spans="15:15" s="11" customFormat="1">
      <c r="O222" s="363"/>
    </row>
    <row r="223" spans="15:15" s="11" customFormat="1">
      <c r="O223" s="363"/>
    </row>
    <row r="224" spans="15:15" s="11" customFormat="1">
      <c r="O224" s="363"/>
    </row>
    <row r="225" spans="15:15" s="11" customFormat="1">
      <c r="O225" s="363"/>
    </row>
    <row r="226" spans="15:15" s="11" customFormat="1">
      <c r="O226" s="363"/>
    </row>
    <row r="227" spans="15:15" s="11" customFormat="1">
      <c r="O227" s="363"/>
    </row>
    <row r="228" spans="15:15" s="11" customFormat="1">
      <c r="O228" s="363"/>
    </row>
    <row r="229" spans="15:15" s="11" customFormat="1">
      <c r="O229" s="363"/>
    </row>
    <row r="230" spans="15:15" s="11" customFormat="1">
      <c r="O230" s="363"/>
    </row>
    <row r="231" spans="15:15" s="11" customFormat="1">
      <c r="O231" s="363"/>
    </row>
    <row r="232" spans="15:15" s="11" customFormat="1">
      <c r="O232" s="363"/>
    </row>
    <row r="233" spans="15:15" s="11" customFormat="1">
      <c r="O233" s="363"/>
    </row>
    <row r="234" spans="15:15" s="11" customFormat="1">
      <c r="O234" s="363"/>
    </row>
    <row r="235" spans="15:15" s="11" customFormat="1">
      <c r="O235" s="363"/>
    </row>
    <row r="236" spans="15:15" s="11" customFormat="1">
      <c r="O236" s="363"/>
    </row>
    <row r="237" spans="15:15" s="11" customFormat="1">
      <c r="O237" s="363"/>
    </row>
    <row r="238" spans="15:15" s="11" customFormat="1">
      <c r="O238" s="363"/>
    </row>
    <row r="239" spans="15:15" s="11" customFormat="1">
      <c r="O239" s="363"/>
    </row>
    <row r="240" spans="15:15" s="11" customFormat="1">
      <c r="O240" s="363"/>
    </row>
    <row r="241" spans="15:15" s="11" customFormat="1">
      <c r="O241" s="363"/>
    </row>
    <row r="242" spans="15:15" s="11" customFormat="1">
      <c r="O242" s="363"/>
    </row>
    <row r="243" spans="15:15" s="11" customFormat="1">
      <c r="O243" s="363"/>
    </row>
    <row r="244" spans="15:15" s="11" customFormat="1">
      <c r="O244" s="363"/>
    </row>
    <row r="245" spans="15:15" s="11" customFormat="1">
      <c r="O245" s="363"/>
    </row>
    <row r="246" spans="15:15" s="11" customFormat="1">
      <c r="O246" s="363"/>
    </row>
    <row r="247" spans="15:15" s="11" customFormat="1">
      <c r="O247" s="363"/>
    </row>
    <row r="248" spans="15:15" s="11" customFormat="1">
      <c r="O248" s="363"/>
    </row>
    <row r="249" spans="15:15" s="11" customFormat="1">
      <c r="O249" s="363"/>
    </row>
    <row r="250" spans="15:15" s="11" customFormat="1">
      <c r="O250" s="363"/>
    </row>
    <row r="251" spans="15:15" s="11" customFormat="1">
      <c r="O251" s="363"/>
    </row>
    <row r="252" spans="15:15" s="11" customFormat="1">
      <c r="O252" s="363"/>
    </row>
    <row r="253" spans="15:15" s="11" customFormat="1">
      <c r="O253" s="363"/>
    </row>
    <row r="254" spans="15:15" s="11" customFormat="1">
      <c r="O254" s="363"/>
    </row>
    <row r="255" spans="15:15" s="11" customFormat="1">
      <c r="O255" s="363"/>
    </row>
    <row r="256" spans="15:15" s="11" customFormat="1">
      <c r="O256" s="363"/>
    </row>
    <row r="257" spans="15:15" s="11" customFormat="1">
      <c r="O257" s="363"/>
    </row>
    <row r="258" spans="15:15" s="11" customFormat="1">
      <c r="O258" s="363"/>
    </row>
    <row r="259" spans="15:15" s="11" customFormat="1">
      <c r="O259" s="363"/>
    </row>
    <row r="260" spans="15:15" s="11" customFormat="1">
      <c r="O260" s="363"/>
    </row>
    <row r="261" spans="15:15" s="11" customFormat="1">
      <c r="O261" s="363"/>
    </row>
    <row r="262" spans="15:15" s="11" customFormat="1">
      <c r="O262" s="363"/>
    </row>
    <row r="263" spans="15:15" s="11" customFormat="1">
      <c r="O263" s="363"/>
    </row>
    <row r="264" spans="15:15" s="11" customFormat="1">
      <c r="O264" s="363"/>
    </row>
    <row r="265" spans="15:15" s="11" customFormat="1">
      <c r="O265" s="363"/>
    </row>
    <row r="266" spans="15:15" s="11" customFormat="1">
      <c r="O266" s="363"/>
    </row>
    <row r="267" spans="15:15" s="11" customFormat="1">
      <c r="O267" s="363"/>
    </row>
    <row r="268" spans="15:15" s="11" customFormat="1">
      <c r="O268" s="363"/>
    </row>
    <row r="269" spans="15:15" s="11" customFormat="1">
      <c r="O269" s="363"/>
    </row>
    <row r="270" spans="15:15" s="11" customFormat="1">
      <c r="O270" s="363"/>
    </row>
    <row r="271" spans="15:15" s="11" customFormat="1">
      <c r="O271" s="363"/>
    </row>
    <row r="272" spans="15:15" s="11" customFormat="1">
      <c r="O272" s="363"/>
    </row>
    <row r="273" spans="15:15" s="11" customFormat="1">
      <c r="O273" s="363"/>
    </row>
    <row r="274" spans="15:15" s="11" customFormat="1">
      <c r="O274" s="363"/>
    </row>
    <row r="275" spans="15:15" s="11" customFormat="1">
      <c r="O275" s="363"/>
    </row>
    <row r="276" spans="15:15" s="11" customFormat="1">
      <c r="O276" s="363"/>
    </row>
    <row r="277" spans="15:15" s="11" customFormat="1">
      <c r="O277" s="363"/>
    </row>
    <row r="278" spans="15:15" s="11" customFormat="1">
      <c r="O278" s="363"/>
    </row>
    <row r="279" spans="15:15" s="11" customFormat="1">
      <c r="O279" s="363"/>
    </row>
    <row r="280" spans="15:15" s="11" customFormat="1">
      <c r="O280" s="363"/>
    </row>
    <row r="281" spans="15:15" s="11" customFormat="1">
      <c r="O281" s="363"/>
    </row>
    <row r="282" spans="15:15" s="11" customFormat="1">
      <c r="O282" s="363"/>
    </row>
    <row r="283" spans="15:15" s="11" customFormat="1">
      <c r="O283" s="363"/>
    </row>
    <row r="284" spans="15:15" s="11" customFormat="1">
      <c r="O284" s="363"/>
    </row>
    <row r="285" spans="15:15" s="11" customFormat="1">
      <c r="O285" s="363"/>
    </row>
    <row r="286" spans="15:15" s="11" customFormat="1">
      <c r="O286" s="363"/>
    </row>
    <row r="287" spans="15:15" s="11" customFormat="1">
      <c r="O287" s="363"/>
    </row>
    <row r="288" spans="15:15" s="11" customFormat="1">
      <c r="O288" s="363"/>
    </row>
    <row r="289" spans="15:15" s="11" customFormat="1">
      <c r="O289" s="363"/>
    </row>
    <row r="290" spans="15:15" s="11" customFormat="1">
      <c r="O290" s="363"/>
    </row>
    <row r="291" spans="15:15" s="11" customFormat="1">
      <c r="O291" s="363"/>
    </row>
    <row r="292" spans="15:15" s="11" customFormat="1">
      <c r="O292" s="363"/>
    </row>
    <row r="293" spans="15:15" s="11" customFormat="1">
      <c r="O293" s="363"/>
    </row>
    <row r="294" spans="15:15" s="11" customFormat="1">
      <c r="O294" s="363"/>
    </row>
    <row r="295" spans="15:15" s="11" customFormat="1">
      <c r="O295" s="363"/>
    </row>
    <row r="296" spans="15:15" s="11" customFormat="1">
      <c r="O296" s="363"/>
    </row>
    <row r="297" spans="15:15" s="11" customFormat="1">
      <c r="O297" s="363"/>
    </row>
    <row r="298" spans="15:15" s="11" customFormat="1">
      <c r="O298" s="363"/>
    </row>
    <row r="299" spans="15:15" s="11" customFormat="1">
      <c r="O299" s="363"/>
    </row>
    <row r="300" spans="15:15" s="11" customFormat="1">
      <c r="O300" s="363"/>
    </row>
    <row r="301" spans="15:15" s="11" customFormat="1">
      <c r="O301" s="363"/>
    </row>
    <row r="302" spans="15:15" s="11" customFormat="1">
      <c r="O302" s="363"/>
    </row>
    <row r="303" spans="15:15" s="11" customFormat="1">
      <c r="O303" s="363"/>
    </row>
    <row r="304" spans="15:15" s="11" customFormat="1">
      <c r="O304" s="363"/>
    </row>
    <row r="305" spans="15:15" s="11" customFormat="1">
      <c r="O305" s="363"/>
    </row>
    <row r="306" spans="15:15" s="11" customFormat="1">
      <c r="O306" s="363"/>
    </row>
    <row r="307" spans="15:15" s="11" customFormat="1">
      <c r="O307" s="363"/>
    </row>
    <row r="308" spans="15:15" s="11" customFormat="1">
      <c r="O308" s="363"/>
    </row>
    <row r="309" spans="15:15" s="11" customFormat="1">
      <c r="O309" s="363"/>
    </row>
    <row r="310" spans="15:15" s="11" customFormat="1">
      <c r="O310" s="363"/>
    </row>
    <row r="311" spans="15:15" s="11" customFormat="1">
      <c r="O311" s="363"/>
    </row>
    <row r="312" spans="15:15" s="11" customFormat="1">
      <c r="O312" s="363"/>
    </row>
    <row r="313" spans="15:15" s="11" customFormat="1">
      <c r="O313" s="363"/>
    </row>
    <row r="314" spans="15:15" s="11" customFormat="1">
      <c r="O314" s="363"/>
    </row>
    <row r="315" spans="15:15" s="11" customFormat="1">
      <c r="O315" s="363"/>
    </row>
    <row r="316" spans="15:15" s="11" customFormat="1">
      <c r="O316" s="363"/>
    </row>
    <row r="317" spans="15:15" s="11" customFormat="1">
      <c r="O317" s="363"/>
    </row>
    <row r="318" spans="15:15" s="11" customFormat="1">
      <c r="O318" s="363"/>
    </row>
    <row r="319" spans="15:15" s="11" customFormat="1">
      <c r="O319" s="363"/>
    </row>
    <row r="320" spans="15:15" s="11" customFormat="1">
      <c r="O320" s="363"/>
    </row>
    <row r="321" spans="15:15" s="11" customFormat="1">
      <c r="O321" s="363"/>
    </row>
    <row r="322" spans="15:15" s="11" customFormat="1">
      <c r="O322" s="363"/>
    </row>
    <row r="323" spans="15:15" s="11" customFormat="1">
      <c r="O323" s="363"/>
    </row>
    <row r="324" spans="15:15" s="11" customFormat="1">
      <c r="O324" s="363"/>
    </row>
    <row r="325" spans="15:15" s="11" customFormat="1">
      <c r="O325" s="363"/>
    </row>
    <row r="326" spans="15:15" s="11" customFormat="1">
      <c r="O326" s="363"/>
    </row>
    <row r="327" spans="15:15" s="11" customFormat="1">
      <c r="O327" s="363"/>
    </row>
    <row r="328" spans="15:15" s="11" customFormat="1">
      <c r="O328" s="363"/>
    </row>
    <row r="329" spans="15:15" s="11" customFormat="1">
      <c r="O329" s="363"/>
    </row>
    <row r="330" spans="15:15" s="11" customFormat="1">
      <c r="O330" s="363"/>
    </row>
    <row r="331" spans="15:15" s="11" customFormat="1">
      <c r="O331" s="363"/>
    </row>
    <row r="332" spans="15:15" s="11" customFormat="1">
      <c r="O332" s="363"/>
    </row>
    <row r="333" spans="15:15" s="11" customFormat="1">
      <c r="O333" s="363"/>
    </row>
    <row r="334" spans="15:15" s="11" customFormat="1">
      <c r="O334" s="363"/>
    </row>
    <row r="335" spans="15:15" s="11" customFormat="1">
      <c r="O335" s="363"/>
    </row>
    <row r="336" spans="15:15" s="11" customFormat="1">
      <c r="O336" s="363"/>
    </row>
    <row r="337" spans="15:15" s="11" customFormat="1">
      <c r="O337" s="363"/>
    </row>
    <row r="338" spans="15:15" s="11" customFormat="1">
      <c r="O338" s="363"/>
    </row>
    <row r="339" spans="15:15" s="11" customFormat="1">
      <c r="O339" s="363"/>
    </row>
    <row r="340" spans="15:15" s="11" customFormat="1">
      <c r="O340" s="363"/>
    </row>
    <row r="341" spans="15:15" s="11" customFormat="1">
      <c r="O341" s="363"/>
    </row>
    <row r="342" spans="15:15" s="11" customFormat="1">
      <c r="O342" s="363"/>
    </row>
    <row r="343" spans="15:15" s="11" customFormat="1">
      <c r="O343" s="363"/>
    </row>
    <row r="344" spans="15:15" s="11" customFormat="1">
      <c r="O344" s="363"/>
    </row>
    <row r="345" spans="15:15" s="11" customFormat="1">
      <c r="O345" s="363"/>
    </row>
    <row r="346" spans="15:15" s="11" customFormat="1">
      <c r="O346" s="363"/>
    </row>
    <row r="347" spans="15:15" s="11" customFormat="1">
      <c r="O347" s="363"/>
    </row>
    <row r="348" spans="15:15" s="11" customFormat="1">
      <c r="O348" s="363"/>
    </row>
    <row r="349" spans="15:15" s="11" customFormat="1">
      <c r="O349" s="363"/>
    </row>
    <row r="350" spans="15:15" s="11" customFormat="1">
      <c r="O350" s="363"/>
    </row>
    <row r="351" spans="15:15" s="11" customFormat="1">
      <c r="O351" s="363"/>
    </row>
    <row r="352" spans="15:15" s="11" customFormat="1">
      <c r="O352" s="363"/>
    </row>
    <row r="353" spans="15:15" s="11" customFormat="1">
      <c r="O353" s="363"/>
    </row>
    <row r="354" spans="15:15" s="11" customFormat="1">
      <c r="O354" s="363"/>
    </row>
    <row r="355" spans="15:15" s="11" customFormat="1">
      <c r="O355" s="363"/>
    </row>
    <row r="356" spans="15:15" s="11" customFormat="1">
      <c r="O356" s="363"/>
    </row>
    <row r="357" spans="15:15" s="11" customFormat="1">
      <c r="O357" s="363"/>
    </row>
    <row r="358" spans="15:15" s="11" customFormat="1">
      <c r="O358" s="363"/>
    </row>
    <row r="359" spans="15:15" s="11" customFormat="1">
      <c r="O359" s="363"/>
    </row>
    <row r="360" spans="15:15" s="11" customFormat="1">
      <c r="O360" s="363"/>
    </row>
    <row r="361" spans="15:15" s="11" customFormat="1">
      <c r="O361" s="363"/>
    </row>
    <row r="362" spans="15:15" s="11" customFormat="1">
      <c r="O362" s="363"/>
    </row>
    <row r="363" spans="15:15" s="11" customFormat="1">
      <c r="O363" s="363"/>
    </row>
    <row r="364" spans="15:15" s="11" customFormat="1">
      <c r="O364" s="363"/>
    </row>
    <row r="365" spans="15:15" s="11" customFormat="1">
      <c r="O365" s="363"/>
    </row>
    <row r="366" spans="15:15" s="11" customFormat="1">
      <c r="O366" s="363"/>
    </row>
    <row r="367" spans="15:15" s="11" customFormat="1">
      <c r="O367" s="363"/>
    </row>
    <row r="368" spans="15:15" s="11" customFormat="1">
      <c r="O368" s="363"/>
    </row>
    <row r="369" spans="15:15" s="11" customFormat="1">
      <c r="O369" s="363"/>
    </row>
    <row r="370" spans="15:15" s="11" customFormat="1">
      <c r="O370" s="363"/>
    </row>
    <row r="371" spans="15:15" s="11" customFormat="1">
      <c r="O371" s="363"/>
    </row>
    <row r="372" spans="15:15" s="11" customFormat="1">
      <c r="O372" s="363"/>
    </row>
    <row r="373" spans="15:15" s="11" customFormat="1">
      <c r="O373" s="363"/>
    </row>
    <row r="374" spans="15:15" s="11" customFormat="1">
      <c r="O374" s="363"/>
    </row>
    <row r="375" spans="15:15" s="11" customFormat="1">
      <c r="O375" s="363"/>
    </row>
    <row r="376" spans="15:15" s="11" customFormat="1">
      <c r="O376" s="363"/>
    </row>
    <row r="377" spans="15:15" s="11" customFormat="1">
      <c r="O377" s="363"/>
    </row>
    <row r="378" spans="15:15" s="11" customFormat="1">
      <c r="O378" s="363"/>
    </row>
    <row r="379" spans="15:15" s="11" customFormat="1">
      <c r="O379" s="363"/>
    </row>
    <row r="380" spans="15:15" s="11" customFormat="1">
      <c r="O380" s="363"/>
    </row>
    <row r="381" spans="15:15" s="11" customFormat="1">
      <c r="O381" s="363"/>
    </row>
    <row r="382" spans="15:15" s="11" customFormat="1">
      <c r="O382" s="363"/>
    </row>
    <row r="383" spans="15:15" s="11" customFormat="1">
      <c r="O383" s="363"/>
    </row>
    <row r="384" spans="15:15" s="11" customFormat="1">
      <c r="O384" s="363"/>
    </row>
    <row r="385" spans="15:15" s="11" customFormat="1">
      <c r="O385" s="363"/>
    </row>
    <row r="386" spans="15:15" s="11" customFormat="1">
      <c r="O386" s="363"/>
    </row>
    <row r="387" spans="15:15" s="11" customFormat="1">
      <c r="O387" s="363"/>
    </row>
    <row r="388" spans="15:15" s="11" customFormat="1">
      <c r="O388" s="363"/>
    </row>
    <row r="389" spans="15:15" s="11" customFormat="1">
      <c r="O389" s="363"/>
    </row>
    <row r="390" spans="15:15" s="11" customFormat="1">
      <c r="O390" s="363"/>
    </row>
    <row r="391" spans="15:15" s="11" customFormat="1">
      <c r="O391" s="363"/>
    </row>
    <row r="392" spans="15:15" s="11" customFormat="1">
      <c r="O392" s="363"/>
    </row>
    <row r="393" spans="15:15" s="11" customFormat="1">
      <c r="O393" s="363"/>
    </row>
    <row r="394" spans="15:15" s="11" customFormat="1">
      <c r="O394" s="363"/>
    </row>
    <row r="395" spans="15:15" s="11" customFormat="1">
      <c r="O395" s="363"/>
    </row>
    <row r="396" spans="15:15" s="11" customFormat="1">
      <c r="O396" s="363"/>
    </row>
    <row r="397" spans="15:15" s="11" customFormat="1">
      <c r="O397" s="363"/>
    </row>
    <row r="398" spans="15:15" s="11" customFormat="1">
      <c r="O398" s="363"/>
    </row>
    <row r="399" spans="15:15" s="11" customFormat="1">
      <c r="O399" s="363"/>
    </row>
    <row r="400" spans="15:15" s="11" customFormat="1">
      <c r="O400" s="363"/>
    </row>
    <row r="401" spans="15:15" s="11" customFormat="1">
      <c r="O401" s="363"/>
    </row>
    <row r="402" spans="15:15" s="11" customFormat="1">
      <c r="O402" s="363"/>
    </row>
    <row r="403" spans="15:15" s="11" customFormat="1">
      <c r="O403" s="363"/>
    </row>
    <row r="404" spans="15:15" s="11" customFormat="1">
      <c r="O404" s="363"/>
    </row>
    <row r="405" spans="15:15" s="11" customFormat="1">
      <c r="O405" s="363"/>
    </row>
    <row r="406" spans="15:15" s="11" customFormat="1">
      <c r="O406" s="363"/>
    </row>
    <row r="407" spans="15:15" s="11" customFormat="1">
      <c r="O407" s="363"/>
    </row>
    <row r="408" spans="15:15" s="11" customFormat="1">
      <c r="O408" s="363"/>
    </row>
    <row r="409" spans="15:15" s="11" customFormat="1">
      <c r="O409" s="363"/>
    </row>
    <row r="410" spans="15:15" s="11" customFormat="1">
      <c r="O410" s="363"/>
    </row>
    <row r="411" spans="15:15" s="11" customFormat="1">
      <c r="O411" s="363"/>
    </row>
    <row r="412" spans="15:15" s="11" customFormat="1">
      <c r="O412" s="363"/>
    </row>
    <row r="413" spans="15:15" s="11" customFormat="1">
      <c r="O413" s="363"/>
    </row>
    <row r="414" spans="15:15" s="11" customFormat="1">
      <c r="O414" s="363"/>
    </row>
    <row r="415" spans="15:15" s="11" customFormat="1">
      <c r="O415" s="363"/>
    </row>
    <row r="416" spans="15:15" s="11" customFormat="1">
      <c r="O416" s="363"/>
    </row>
    <row r="417" spans="15:15" s="11" customFormat="1">
      <c r="O417" s="363"/>
    </row>
    <row r="418" spans="15:15" s="11" customFormat="1">
      <c r="O418" s="363"/>
    </row>
    <row r="419" spans="15:15" s="11" customFormat="1">
      <c r="O419" s="363"/>
    </row>
    <row r="420" spans="15:15" s="11" customFormat="1">
      <c r="O420" s="363"/>
    </row>
    <row r="421" spans="15:15" s="11" customFormat="1">
      <c r="O421" s="363"/>
    </row>
    <row r="422" spans="15:15" s="11" customFormat="1">
      <c r="O422" s="363"/>
    </row>
    <row r="423" spans="15:15" s="11" customFormat="1">
      <c r="O423" s="363"/>
    </row>
    <row r="424" spans="15:15" s="11" customFormat="1">
      <c r="O424" s="363"/>
    </row>
    <row r="425" spans="15:15" s="11" customFormat="1">
      <c r="O425" s="363"/>
    </row>
    <row r="426" spans="15:15" s="11" customFormat="1">
      <c r="O426" s="363"/>
    </row>
    <row r="427" spans="15:15" s="11" customFormat="1">
      <c r="O427" s="363"/>
    </row>
    <row r="428" spans="15:15" s="11" customFormat="1">
      <c r="O428" s="363"/>
    </row>
    <row r="429" spans="15:15" s="11" customFormat="1">
      <c r="O429" s="363"/>
    </row>
    <row r="430" spans="15:15" s="11" customFormat="1">
      <c r="O430" s="363"/>
    </row>
    <row r="431" spans="15:15" s="11" customFormat="1">
      <c r="O431" s="363"/>
    </row>
    <row r="432" spans="15:15" s="11" customFormat="1">
      <c r="O432" s="363"/>
    </row>
    <row r="433" spans="15:15" s="11" customFormat="1">
      <c r="O433" s="363"/>
    </row>
    <row r="434" spans="15:15" s="11" customFormat="1">
      <c r="O434" s="363"/>
    </row>
    <row r="435" spans="15:15" s="11" customFormat="1">
      <c r="O435" s="363"/>
    </row>
    <row r="436" spans="15:15" s="11" customFormat="1">
      <c r="O436" s="363"/>
    </row>
    <row r="437" spans="15:15" s="11" customFormat="1">
      <c r="O437" s="363"/>
    </row>
    <row r="438" spans="15:15" s="11" customFormat="1">
      <c r="O438" s="363"/>
    </row>
    <row r="439" spans="15:15" s="11" customFormat="1">
      <c r="O439" s="363"/>
    </row>
    <row r="440" spans="15:15" s="11" customFormat="1">
      <c r="O440" s="363"/>
    </row>
    <row r="441" spans="15:15" s="11" customFormat="1">
      <c r="O441" s="363"/>
    </row>
    <row r="442" spans="15:15" s="11" customFormat="1">
      <c r="O442" s="363"/>
    </row>
    <row r="443" spans="15:15" s="11" customFormat="1">
      <c r="O443" s="363"/>
    </row>
    <row r="444" spans="15:15" s="11" customFormat="1">
      <c r="O444" s="363"/>
    </row>
    <row r="445" spans="15:15" s="11" customFormat="1">
      <c r="O445" s="363"/>
    </row>
    <row r="446" spans="15:15" s="11" customFormat="1">
      <c r="O446" s="363"/>
    </row>
    <row r="447" spans="15:15" s="11" customFormat="1">
      <c r="O447" s="363"/>
    </row>
    <row r="448" spans="15:15" s="11" customFormat="1">
      <c r="O448" s="363"/>
    </row>
    <row r="449" spans="1:35" s="11" customFormat="1">
      <c r="O449" s="363"/>
    </row>
    <row r="450" spans="1:35" s="11" customFormat="1">
      <c r="O450" s="363"/>
    </row>
    <row r="451" spans="1:35" s="11" customFormat="1">
      <c r="O451" s="363"/>
    </row>
    <row r="452" spans="1:35" s="11" customFormat="1">
      <c r="O452" s="363"/>
    </row>
    <row r="453" spans="1:35" s="11" customFormat="1">
      <c r="O453" s="363"/>
    </row>
    <row r="454" spans="1:35" s="11" customFormat="1">
      <c r="O454" s="363"/>
    </row>
    <row r="455" spans="1:35" s="11" customFormat="1">
      <c r="O455" s="363"/>
    </row>
    <row r="456" spans="1:35" s="11" customFormat="1">
      <c r="O456" s="363"/>
    </row>
    <row r="457" spans="1:35" s="11" customFormat="1">
      <c r="O457" s="363"/>
    </row>
    <row r="458" spans="1:35" s="11" customFormat="1">
      <c r="O458" s="363"/>
    </row>
    <row r="459" spans="1:35" s="11" customFormat="1">
      <c r="O459" s="363"/>
    </row>
    <row r="460" spans="1:35" s="11" customFormat="1">
      <c r="O460" s="363"/>
    </row>
    <row r="461" spans="1:35" s="11" customFormat="1">
      <c r="O461" s="363"/>
    </row>
    <row r="462" spans="1:35" s="11" customFormat="1">
      <c r="O462" s="363"/>
    </row>
    <row r="463" spans="1:35" s="11" customFormat="1">
      <c r="O463" s="363"/>
    </row>
    <row r="464" spans="1:35">
      <c r="A464" s="11"/>
      <c r="B464" s="11"/>
      <c r="C464" s="11"/>
      <c r="D464" s="11"/>
      <c r="E464" s="11"/>
      <c r="F464" s="11"/>
      <c r="G464" s="11"/>
      <c r="H464" s="11"/>
      <c r="I464" s="11"/>
      <c r="J464" s="11"/>
      <c r="K464" s="11"/>
      <c r="L464" s="11"/>
      <c r="M464" s="11"/>
      <c r="N464" s="11"/>
      <c r="O464" s="363"/>
      <c r="P464" s="11"/>
      <c r="Q464" s="11"/>
      <c r="R464" s="11"/>
      <c r="S464" s="11"/>
      <c r="T464" s="11"/>
      <c r="U464" s="11"/>
      <c r="V464" s="11"/>
      <c r="W464" s="11"/>
      <c r="X464" s="11"/>
      <c r="Y464" s="11"/>
      <c r="Z464" s="11"/>
      <c r="AA464" s="11"/>
      <c r="AB464" s="11"/>
      <c r="AC464" s="11"/>
      <c r="AD464" s="11"/>
      <c r="AE464" s="11"/>
      <c r="AF464" s="11"/>
      <c r="AG464" s="11"/>
      <c r="AH464" s="11"/>
      <c r="AI464" s="11"/>
    </row>
    <row r="465" spans="1:35">
      <c r="A465" s="11"/>
      <c r="B465" s="11"/>
      <c r="C465" s="11"/>
      <c r="D465" s="11"/>
      <c r="E465" s="11"/>
      <c r="F465" s="11"/>
      <c r="G465" s="11"/>
      <c r="H465" s="11"/>
      <c r="I465" s="11"/>
      <c r="J465" s="11"/>
      <c r="K465" s="11"/>
      <c r="L465" s="11"/>
      <c r="M465" s="11"/>
      <c r="N465" s="11"/>
      <c r="O465" s="363"/>
      <c r="P465" s="11"/>
      <c r="Q465" s="11"/>
      <c r="R465" s="11"/>
      <c r="S465" s="11"/>
      <c r="T465" s="11"/>
      <c r="U465" s="11"/>
      <c r="V465" s="11"/>
      <c r="W465" s="11"/>
      <c r="X465" s="11"/>
      <c r="Y465" s="11"/>
      <c r="Z465" s="11"/>
      <c r="AA465" s="11"/>
      <c r="AB465" s="11"/>
      <c r="AC465" s="11"/>
      <c r="AD465" s="11"/>
      <c r="AE465" s="11"/>
      <c r="AF465" s="11"/>
      <c r="AG465" s="11"/>
      <c r="AH465" s="11"/>
      <c r="AI465" s="11"/>
    </row>
    <row r="466" spans="1:35">
      <c r="A466" s="11"/>
      <c r="B466" s="11"/>
      <c r="C466" s="11"/>
      <c r="D466" s="11"/>
      <c r="E466" s="11"/>
      <c r="F466" s="11"/>
      <c r="G466" s="11"/>
      <c r="H466" s="11"/>
      <c r="I466" s="11"/>
      <c r="J466" s="11"/>
      <c r="K466" s="11"/>
      <c r="L466" s="11"/>
      <c r="M466" s="11"/>
      <c r="N466" s="11"/>
      <c r="O466" s="363"/>
      <c r="P466" s="11"/>
      <c r="Q466" s="11"/>
      <c r="R466" s="11"/>
      <c r="S466" s="11"/>
      <c r="T466" s="11"/>
      <c r="U466" s="11"/>
      <c r="V466" s="11"/>
      <c r="W466" s="11"/>
      <c r="X466" s="11"/>
      <c r="Y466" s="11"/>
      <c r="Z466" s="11"/>
      <c r="AA466" s="11"/>
      <c r="AB466" s="11"/>
      <c r="AC466" s="11"/>
      <c r="AD466" s="11"/>
      <c r="AE466" s="11"/>
      <c r="AF466" s="11"/>
      <c r="AG466" s="11"/>
      <c r="AH466" s="11"/>
      <c r="AI466" s="11"/>
    </row>
    <row r="467" spans="1:35">
      <c r="A467" s="11"/>
      <c r="B467" s="11"/>
      <c r="C467" s="11"/>
      <c r="D467" s="11"/>
      <c r="E467" s="11"/>
      <c r="F467" s="11"/>
      <c r="G467" s="11"/>
      <c r="H467" s="11"/>
      <c r="I467" s="11"/>
      <c r="J467" s="11"/>
      <c r="K467" s="11"/>
      <c r="L467" s="11"/>
      <c r="M467" s="11"/>
      <c r="N467" s="11"/>
      <c r="O467" s="363"/>
      <c r="P467" s="11"/>
      <c r="Q467" s="11"/>
      <c r="R467" s="11"/>
      <c r="S467" s="11"/>
      <c r="T467" s="11"/>
      <c r="U467" s="11"/>
      <c r="V467" s="11"/>
      <c r="W467" s="11"/>
      <c r="X467" s="11"/>
      <c r="Y467" s="11"/>
      <c r="Z467" s="11"/>
      <c r="AA467" s="11"/>
      <c r="AB467" s="11"/>
      <c r="AC467" s="11"/>
      <c r="AD467" s="11"/>
      <c r="AE467" s="11"/>
      <c r="AF467" s="11"/>
      <c r="AG467" s="11"/>
      <c r="AH467" s="11"/>
      <c r="AI467" s="11"/>
    </row>
    <row r="468" spans="1:35">
      <c r="A468" s="11"/>
      <c r="B468" s="11"/>
      <c r="C468" s="11"/>
      <c r="D468" s="11"/>
      <c r="E468" s="11"/>
      <c r="F468" s="11"/>
      <c r="G468" s="11"/>
      <c r="H468" s="11"/>
      <c r="I468" s="11"/>
      <c r="J468" s="11"/>
      <c r="K468" s="11"/>
      <c r="L468" s="11"/>
      <c r="M468" s="11"/>
      <c r="N468" s="11"/>
      <c r="O468" s="363"/>
      <c r="P468" s="11"/>
      <c r="Q468" s="11"/>
      <c r="R468" s="11"/>
      <c r="S468" s="11"/>
      <c r="T468" s="11"/>
      <c r="U468" s="11"/>
      <c r="V468" s="11"/>
      <c r="W468" s="11"/>
      <c r="X468" s="11"/>
      <c r="Y468" s="11"/>
      <c r="Z468" s="11"/>
      <c r="AA468" s="11"/>
      <c r="AB468" s="11"/>
      <c r="AC468" s="11"/>
      <c r="AD468" s="11"/>
      <c r="AE468" s="11"/>
      <c r="AF468" s="11"/>
      <c r="AG468" s="11"/>
      <c r="AH468" s="11"/>
      <c r="AI468" s="11"/>
    </row>
    <row r="469" spans="1:35">
      <c r="A469" s="11"/>
      <c r="B469" s="11"/>
      <c r="C469" s="11"/>
      <c r="D469" s="11"/>
      <c r="E469" s="11"/>
      <c r="F469" s="11"/>
      <c r="G469" s="11"/>
      <c r="H469" s="11"/>
      <c r="I469" s="11"/>
      <c r="J469" s="11"/>
      <c r="K469" s="11"/>
      <c r="L469" s="11"/>
      <c r="M469" s="11"/>
      <c r="N469" s="11"/>
      <c r="O469" s="363"/>
      <c r="P469" s="11"/>
      <c r="Q469" s="11"/>
      <c r="R469" s="11"/>
      <c r="S469" s="11"/>
      <c r="T469" s="11"/>
      <c r="U469" s="11"/>
      <c r="V469" s="11"/>
      <c r="W469" s="11"/>
      <c r="X469" s="11"/>
      <c r="Y469" s="11"/>
      <c r="Z469" s="11"/>
      <c r="AA469" s="11"/>
      <c r="AB469" s="11"/>
      <c r="AC469" s="11"/>
      <c r="AD469" s="11"/>
      <c r="AE469" s="11"/>
      <c r="AF469" s="11"/>
      <c r="AG469" s="11"/>
      <c r="AH469" s="11"/>
      <c r="AI469" s="11"/>
    </row>
    <row r="470" spans="1:35">
      <c r="A470" s="11"/>
      <c r="B470" s="11"/>
      <c r="C470" s="11"/>
      <c r="D470" s="11"/>
      <c r="E470" s="11"/>
      <c r="F470" s="11"/>
      <c r="G470" s="11"/>
      <c r="H470" s="11"/>
      <c r="I470" s="11"/>
      <c r="J470" s="11"/>
      <c r="K470" s="11"/>
      <c r="L470" s="11"/>
      <c r="M470" s="11"/>
      <c r="N470" s="11"/>
      <c r="O470" s="363"/>
      <c r="P470" s="11"/>
      <c r="Q470" s="11"/>
      <c r="R470" s="11"/>
      <c r="S470" s="11"/>
      <c r="T470" s="11"/>
      <c r="U470" s="11"/>
      <c r="V470" s="11"/>
      <c r="W470" s="11"/>
      <c r="X470" s="11"/>
      <c r="Y470" s="11"/>
      <c r="Z470" s="11"/>
      <c r="AA470" s="11"/>
      <c r="AB470" s="11"/>
      <c r="AC470" s="11"/>
      <c r="AD470" s="11"/>
      <c r="AE470" s="11"/>
      <c r="AF470" s="11"/>
      <c r="AG470" s="11"/>
      <c r="AH470" s="11"/>
      <c r="AI470" s="11"/>
    </row>
    <row r="471" spans="1:35">
      <c r="A471" s="11"/>
      <c r="B471" s="11"/>
      <c r="C471" s="11"/>
      <c r="D471" s="11"/>
      <c r="E471" s="11"/>
      <c r="F471" s="11"/>
      <c r="G471" s="11"/>
      <c r="H471" s="11"/>
      <c r="I471" s="11"/>
      <c r="J471" s="11"/>
      <c r="K471" s="11"/>
      <c r="L471" s="11"/>
      <c r="M471" s="11"/>
      <c r="N471" s="11"/>
      <c r="O471" s="363"/>
      <c r="P471" s="11"/>
      <c r="Q471" s="11"/>
      <c r="R471" s="11"/>
      <c r="S471" s="11"/>
      <c r="T471" s="11"/>
      <c r="U471" s="11"/>
      <c r="V471" s="11"/>
      <c r="W471" s="11"/>
      <c r="X471" s="11"/>
      <c r="Y471" s="11"/>
      <c r="Z471" s="11"/>
      <c r="AA471" s="11"/>
      <c r="AB471" s="11"/>
      <c r="AC471" s="11"/>
      <c r="AD471" s="11"/>
      <c r="AE471" s="11"/>
      <c r="AF471" s="11"/>
      <c r="AG471" s="11"/>
      <c r="AH471" s="11"/>
      <c r="AI471" s="11"/>
    </row>
    <row r="472" spans="1:35">
      <c r="A472" s="11"/>
      <c r="B472" s="11"/>
      <c r="C472" s="11"/>
      <c r="D472" s="11"/>
      <c r="E472" s="11"/>
      <c r="F472" s="11"/>
      <c r="G472" s="11"/>
      <c r="H472" s="11"/>
      <c r="I472" s="11"/>
      <c r="J472" s="11"/>
      <c r="K472" s="11"/>
      <c r="L472" s="11"/>
      <c r="M472" s="11"/>
      <c r="N472" s="11"/>
      <c r="O472" s="363"/>
      <c r="P472" s="11"/>
      <c r="Q472" s="11"/>
      <c r="R472" s="11"/>
      <c r="S472" s="11"/>
      <c r="T472" s="11"/>
      <c r="U472" s="11"/>
      <c r="V472" s="11"/>
      <c r="W472" s="11"/>
      <c r="X472" s="11"/>
      <c r="Y472" s="11"/>
      <c r="Z472" s="11"/>
      <c r="AA472" s="11"/>
      <c r="AB472" s="11"/>
      <c r="AC472" s="11"/>
      <c r="AD472" s="11"/>
      <c r="AE472" s="11"/>
      <c r="AF472" s="11"/>
      <c r="AG472" s="11"/>
      <c r="AH472" s="11"/>
      <c r="AI472" s="11"/>
    </row>
    <row r="473" spans="1:35">
      <c r="A473" s="11"/>
      <c r="B473" s="11"/>
      <c r="C473" s="11"/>
      <c r="D473" s="11"/>
      <c r="E473" s="11"/>
      <c r="F473" s="11"/>
      <c r="G473" s="11"/>
      <c r="H473" s="11"/>
      <c r="I473" s="11"/>
      <c r="J473" s="11"/>
      <c r="K473" s="11"/>
      <c r="L473" s="11"/>
      <c r="M473" s="11"/>
      <c r="N473" s="11"/>
      <c r="O473" s="363"/>
      <c r="P473" s="11"/>
      <c r="Q473" s="11"/>
      <c r="R473" s="11"/>
      <c r="S473" s="11"/>
      <c r="T473" s="11"/>
      <c r="U473" s="11"/>
      <c r="V473" s="11"/>
      <c r="W473" s="11"/>
      <c r="X473" s="11"/>
      <c r="Y473" s="11"/>
      <c r="Z473" s="11"/>
      <c r="AA473" s="11"/>
      <c r="AB473" s="11"/>
      <c r="AC473" s="11"/>
      <c r="AD473" s="11"/>
      <c r="AE473" s="11"/>
      <c r="AF473" s="11"/>
      <c r="AG473" s="11"/>
      <c r="AH473" s="11"/>
      <c r="AI473" s="11"/>
    </row>
    <row r="474" spans="1:35">
      <c r="A474" s="11"/>
      <c r="B474" s="11"/>
      <c r="C474" s="11"/>
      <c r="D474" s="11"/>
      <c r="E474" s="11"/>
      <c r="F474" s="11"/>
      <c r="G474" s="11"/>
      <c r="H474" s="11"/>
      <c r="I474" s="11"/>
      <c r="J474" s="11"/>
      <c r="K474" s="11"/>
      <c r="L474" s="11"/>
      <c r="M474" s="11"/>
      <c r="N474" s="11"/>
      <c r="O474" s="363"/>
      <c r="P474" s="11"/>
      <c r="Q474" s="11"/>
      <c r="R474" s="11"/>
      <c r="S474" s="11"/>
      <c r="T474" s="11"/>
      <c r="U474" s="11"/>
      <c r="V474" s="11"/>
      <c r="W474" s="11"/>
      <c r="X474" s="11"/>
      <c r="Y474" s="11"/>
      <c r="Z474" s="11"/>
      <c r="AA474" s="11"/>
      <c r="AB474" s="11"/>
      <c r="AC474" s="11"/>
      <c r="AD474" s="11"/>
      <c r="AE474" s="11"/>
      <c r="AF474" s="11"/>
      <c r="AG474" s="11"/>
      <c r="AH474" s="11"/>
      <c r="AI474" s="11"/>
    </row>
    <row r="475" spans="1:35">
      <c r="A475" s="11"/>
      <c r="B475" s="11"/>
      <c r="C475" s="11"/>
      <c r="D475" s="11"/>
      <c r="E475" s="11"/>
      <c r="F475" s="11"/>
      <c r="G475" s="11"/>
      <c r="H475" s="11"/>
      <c r="I475" s="11"/>
      <c r="J475" s="11"/>
      <c r="K475" s="11"/>
      <c r="L475" s="11"/>
      <c r="M475" s="11"/>
      <c r="N475" s="11"/>
      <c r="O475" s="363"/>
      <c r="P475" s="11"/>
      <c r="Q475" s="11"/>
      <c r="R475" s="11"/>
      <c r="S475" s="11"/>
      <c r="T475" s="11"/>
      <c r="U475" s="11"/>
      <c r="V475" s="11"/>
      <c r="W475" s="11"/>
      <c r="X475" s="11"/>
      <c r="Y475" s="11"/>
      <c r="Z475" s="11"/>
      <c r="AA475" s="11"/>
      <c r="AB475" s="11"/>
      <c r="AC475" s="11"/>
      <c r="AD475" s="11"/>
      <c r="AE475" s="11"/>
      <c r="AF475" s="11"/>
      <c r="AG475" s="11"/>
      <c r="AH475" s="11"/>
      <c r="AI475" s="11"/>
    </row>
    <row r="476" spans="1:35">
      <c r="A476" s="11"/>
      <c r="B476" s="11"/>
      <c r="C476" s="11"/>
      <c r="D476" s="11"/>
      <c r="E476" s="11"/>
      <c r="F476" s="11"/>
      <c r="G476" s="11"/>
      <c r="H476" s="11"/>
      <c r="I476" s="11"/>
      <c r="J476" s="11"/>
      <c r="K476" s="11"/>
      <c r="L476" s="11"/>
      <c r="M476" s="11"/>
      <c r="N476" s="11"/>
      <c r="O476" s="363"/>
      <c r="P476" s="11"/>
      <c r="Q476" s="11"/>
      <c r="R476" s="11"/>
      <c r="S476" s="11"/>
      <c r="T476" s="11"/>
      <c r="U476" s="11"/>
      <c r="V476" s="11"/>
      <c r="W476" s="11"/>
      <c r="X476" s="11"/>
      <c r="Y476" s="11"/>
      <c r="Z476" s="11"/>
      <c r="AA476" s="11"/>
      <c r="AB476" s="11"/>
      <c r="AC476" s="11"/>
      <c r="AD476" s="11"/>
      <c r="AE476" s="11"/>
      <c r="AF476" s="11"/>
      <c r="AG476" s="11"/>
      <c r="AH476" s="11"/>
      <c r="AI476" s="11"/>
    </row>
    <row r="477" spans="1:35">
      <c r="A477" s="11"/>
      <c r="B477" s="11"/>
      <c r="C477" s="11"/>
      <c r="D477" s="11"/>
      <c r="E477" s="11"/>
      <c r="F477" s="11"/>
      <c r="G477" s="11"/>
      <c r="H477" s="11"/>
      <c r="I477" s="11"/>
      <c r="J477" s="11"/>
      <c r="K477" s="11"/>
      <c r="L477" s="11"/>
      <c r="M477" s="11"/>
      <c r="N477" s="11"/>
      <c r="O477" s="363"/>
      <c r="P477" s="11"/>
      <c r="Q477" s="11"/>
      <c r="R477" s="11"/>
      <c r="S477" s="11"/>
      <c r="T477" s="11"/>
      <c r="U477" s="11"/>
      <c r="V477" s="11"/>
      <c r="W477" s="11"/>
      <c r="X477" s="11"/>
      <c r="Y477" s="11"/>
      <c r="Z477" s="11"/>
      <c r="AA477" s="11"/>
      <c r="AB477" s="11"/>
      <c r="AC477" s="11"/>
      <c r="AD477" s="11"/>
      <c r="AE477" s="11"/>
      <c r="AF477" s="11"/>
      <c r="AG477" s="11"/>
      <c r="AH477" s="11"/>
      <c r="AI477" s="11"/>
    </row>
    <row r="478" spans="1:35">
      <c r="A478" s="11"/>
      <c r="B478" s="11"/>
      <c r="C478" s="11"/>
      <c r="D478" s="11"/>
      <c r="E478" s="11"/>
      <c r="F478" s="11"/>
      <c r="G478" s="11"/>
      <c r="H478" s="11"/>
      <c r="I478" s="11"/>
      <c r="J478" s="11"/>
      <c r="K478" s="11"/>
      <c r="L478" s="11"/>
      <c r="M478" s="11"/>
      <c r="N478" s="11"/>
      <c r="O478" s="363"/>
      <c r="P478" s="11"/>
      <c r="Q478" s="11"/>
      <c r="R478" s="11"/>
      <c r="S478" s="11"/>
      <c r="T478" s="11"/>
      <c r="U478" s="11"/>
      <c r="V478" s="11"/>
      <c r="W478" s="11"/>
      <c r="X478" s="11"/>
      <c r="Y478" s="11"/>
      <c r="Z478" s="11"/>
      <c r="AA478" s="11"/>
      <c r="AB478" s="11"/>
      <c r="AC478" s="11"/>
      <c r="AD478" s="11"/>
      <c r="AE478" s="11"/>
      <c r="AF478" s="11"/>
      <c r="AG478" s="11"/>
      <c r="AH478" s="11"/>
      <c r="AI478" s="11"/>
    </row>
    <row r="479" spans="1:35">
      <c r="A479" s="11"/>
      <c r="B479" s="11"/>
      <c r="C479" s="11"/>
      <c r="D479" s="11"/>
      <c r="E479" s="11"/>
      <c r="F479" s="11"/>
      <c r="G479" s="11"/>
      <c r="H479" s="11"/>
      <c r="I479" s="11"/>
      <c r="J479" s="11"/>
      <c r="K479" s="11"/>
      <c r="L479" s="11"/>
      <c r="M479" s="11"/>
      <c r="N479" s="11"/>
      <c r="O479" s="363"/>
      <c r="P479" s="11"/>
      <c r="Q479" s="11"/>
      <c r="R479" s="11"/>
      <c r="S479" s="11"/>
      <c r="T479" s="11"/>
      <c r="U479" s="11"/>
      <c r="V479" s="11"/>
      <c r="W479" s="11"/>
      <c r="X479" s="11"/>
      <c r="Y479" s="11"/>
      <c r="Z479" s="11"/>
      <c r="AA479" s="11"/>
      <c r="AB479" s="11"/>
      <c r="AC479" s="11"/>
      <c r="AD479" s="11"/>
      <c r="AE479" s="11"/>
      <c r="AF479" s="11"/>
      <c r="AG479" s="11"/>
      <c r="AH479" s="11"/>
      <c r="AI479" s="11"/>
    </row>
    <row r="480" spans="1:35">
      <c r="A480" s="11"/>
      <c r="B480" s="11"/>
      <c r="C480" s="11"/>
      <c r="D480" s="11"/>
      <c r="E480" s="11"/>
      <c r="F480" s="11"/>
      <c r="G480" s="11"/>
      <c r="H480" s="11"/>
      <c r="I480" s="11"/>
      <c r="J480" s="11"/>
      <c r="K480" s="11"/>
      <c r="L480" s="11"/>
      <c r="M480" s="11"/>
      <c r="N480" s="11"/>
      <c r="O480" s="363"/>
      <c r="P480" s="11"/>
      <c r="Q480" s="11"/>
      <c r="R480" s="11"/>
      <c r="S480" s="11"/>
      <c r="T480" s="11"/>
      <c r="U480" s="11"/>
      <c r="V480" s="11"/>
      <c r="W480" s="11"/>
      <c r="X480" s="11"/>
      <c r="Y480" s="11"/>
      <c r="Z480" s="11"/>
      <c r="AA480" s="11"/>
      <c r="AB480" s="11"/>
      <c r="AC480" s="11"/>
      <c r="AD480" s="11"/>
      <c r="AE480" s="11"/>
      <c r="AF480" s="11"/>
      <c r="AG480" s="11"/>
      <c r="AH480" s="11"/>
      <c r="AI480" s="11"/>
    </row>
    <row r="481" spans="1:35">
      <c r="A481" s="11"/>
      <c r="B481" s="11"/>
      <c r="C481" s="11"/>
      <c r="D481" s="11"/>
      <c r="E481" s="11"/>
      <c r="F481" s="11"/>
      <c r="G481" s="11"/>
      <c r="H481" s="11"/>
      <c r="I481" s="11"/>
      <c r="J481" s="11"/>
      <c r="K481" s="11"/>
      <c r="L481" s="11"/>
      <c r="M481" s="11"/>
      <c r="N481" s="11"/>
      <c r="O481" s="363"/>
      <c r="P481" s="11"/>
      <c r="Q481" s="11"/>
      <c r="R481" s="11"/>
      <c r="S481" s="11"/>
      <c r="T481" s="11"/>
      <c r="U481" s="11"/>
      <c r="V481" s="11"/>
      <c r="W481" s="11"/>
      <c r="X481" s="11"/>
      <c r="Y481" s="11"/>
      <c r="Z481" s="11"/>
      <c r="AA481" s="11"/>
      <c r="AB481" s="11"/>
      <c r="AC481" s="11"/>
      <c r="AD481" s="11"/>
      <c r="AE481" s="11"/>
      <c r="AF481" s="11"/>
      <c r="AG481" s="11"/>
      <c r="AH481" s="11"/>
      <c r="AI481" s="11"/>
    </row>
    <row r="482" spans="1:35">
      <c r="A482" s="11"/>
      <c r="B482" s="11"/>
      <c r="C482" s="11"/>
      <c r="D482" s="11"/>
      <c r="E482" s="11"/>
      <c r="F482" s="11"/>
      <c r="G482" s="11"/>
      <c r="H482" s="11"/>
      <c r="I482" s="11"/>
      <c r="J482" s="11"/>
      <c r="K482" s="11"/>
      <c r="L482" s="11"/>
      <c r="M482" s="11"/>
      <c r="N482" s="11"/>
      <c r="O482" s="363"/>
      <c r="P482" s="11"/>
      <c r="Q482" s="11"/>
      <c r="R482" s="11"/>
      <c r="S482" s="11"/>
      <c r="T482" s="11"/>
      <c r="U482" s="11"/>
      <c r="V482" s="11"/>
      <c r="W482" s="11"/>
      <c r="X482" s="11"/>
      <c r="Y482" s="11"/>
      <c r="Z482" s="11"/>
      <c r="AA482" s="11"/>
      <c r="AB482" s="11"/>
      <c r="AC482" s="11"/>
      <c r="AD482" s="11"/>
      <c r="AE482" s="11"/>
      <c r="AF482" s="11"/>
      <c r="AG482" s="11"/>
      <c r="AH482" s="11"/>
      <c r="AI482" s="11"/>
    </row>
    <row r="483" spans="1:35">
      <c r="A483" s="11"/>
      <c r="B483" s="11"/>
      <c r="C483" s="11"/>
      <c r="D483" s="11"/>
      <c r="E483" s="11"/>
      <c r="F483" s="11"/>
      <c r="G483" s="11"/>
      <c r="H483" s="11"/>
      <c r="I483" s="11"/>
      <c r="J483" s="11"/>
      <c r="K483" s="11"/>
      <c r="L483" s="11"/>
      <c r="M483" s="11"/>
      <c r="N483" s="11"/>
      <c r="O483" s="363"/>
      <c r="P483" s="11"/>
      <c r="Q483" s="11"/>
      <c r="R483" s="11"/>
      <c r="S483" s="11"/>
      <c r="T483" s="11"/>
      <c r="U483" s="11"/>
      <c r="V483" s="11"/>
      <c r="W483" s="11"/>
      <c r="X483" s="11"/>
      <c r="Y483" s="11"/>
      <c r="Z483" s="11"/>
      <c r="AA483" s="11"/>
      <c r="AB483" s="11"/>
      <c r="AC483" s="11"/>
      <c r="AD483" s="11"/>
      <c r="AE483" s="11"/>
      <c r="AF483" s="11"/>
      <c r="AG483" s="11"/>
      <c r="AH483" s="11"/>
      <c r="AI483" s="11"/>
    </row>
    <row r="484" spans="1:35">
      <c r="A484" s="11"/>
      <c r="B484" s="11"/>
      <c r="C484" s="11"/>
      <c r="D484" s="11"/>
      <c r="E484" s="11"/>
      <c r="F484" s="11"/>
      <c r="G484" s="11"/>
      <c r="H484" s="11"/>
      <c r="I484" s="11"/>
      <c r="J484" s="11"/>
      <c r="K484" s="11"/>
      <c r="L484" s="11"/>
      <c r="M484" s="11"/>
      <c r="N484" s="11"/>
      <c r="O484" s="363"/>
      <c r="P484" s="11"/>
      <c r="Q484" s="11"/>
      <c r="R484" s="11"/>
      <c r="S484" s="11"/>
      <c r="T484" s="11"/>
      <c r="U484" s="11"/>
      <c r="V484" s="11"/>
      <c r="W484" s="11"/>
      <c r="X484" s="11"/>
      <c r="Y484" s="11"/>
      <c r="Z484" s="11"/>
      <c r="AA484" s="11"/>
      <c r="AB484" s="11"/>
      <c r="AC484" s="11"/>
      <c r="AD484" s="11"/>
      <c r="AE484" s="11"/>
      <c r="AF484" s="11"/>
      <c r="AG484" s="11"/>
      <c r="AH484" s="11"/>
      <c r="AI484" s="11"/>
    </row>
    <row r="485" spans="1:35">
      <c r="A485" s="11"/>
      <c r="B485" s="11"/>
      <c r="C485" s="11"/>
      <c r="D485" s="11"/>
      <c r="E485" s="11"/>
      <c r="F485" s="11"/>
      <c r="G485" s="11"/>
      <c r="H485" s="11"/>
      <c r="I485" s="11"/>
      <c r="J485" s="11"/>
      <c r="K485" s="11"/>
      <c r="L485" s="11"/>
      <c r="M485" s="11"/>
      <c r="N485" s="11"/>
      <c r="O485" s="363"/>
      <c r="P485" s="11"/>
      <c r="Q485" s="11"/>
      <c r="R485" s="11"/>
      <c r="S485" s="11"/>
      <c r="T485" s="11"/>
      <c r="U485" s="11"/>
      <c r="V485" s="11"/>
      <c r="W485" s="11"/>
      <c r="X485" s="11"/>
      <c r="Y485" s="11"/>
      <c r="Z485" s="11"/>
      <c r="AA485" s="11"/>
      <c r="AB485" s="11"/>
      <c r="AC485" s="11"/>
      <c r="AD485" s="11"/>
      <c r="AE485" s="11"/>
      <c r="AF485" s="11"/>
      <c r="AG485" s="11"/>
      <c r="AH485" s="11"/>
      <c r="AI485" s="11"/>
    </row>
    <row r="486" spans="1:35">
      <c r="A486" s="11"/>
      <c r="B486" s="11"/>
      <c r="C486" s="11"/>
      <c r="D486" s="11"/>
      <c r="E486" s="11"/>
      <c r="F486" s="11"/>
      <c r="G486" s="11"/>
      <c r="H486" s="11"/>
      <c r="I486" s="11"/>
      <c r="J486" s="11"/>
      <c r="K486" s="11"/>
      <c r="L486" s="11"/>
      <c r="M486" s="11"/>
      <c r="N486" s="11"/>
      <c r="O486" s="363"/>
      <c r="P486" s="11"/>
      <c r="Q486" s="11"/>
      <c r="R486" s="11"/>
      <c r="S486" s="11"/>
      <c r="T486" s="11"/>
      <c r="U486" s="11"/>
      <c r="V486" s="11"/>
      <c r="W486" s="11"/>
      <c r="X486" s="11"/>
      <c r="Y486" s="11"/>
      <c r="Z486" s="11"/>
      <c r="AA486" s="11"/>
      <c r="AB486" s="11"/>
      <c r="AC486" s="11"/>
      <c r="AD486" s="11"/>
      <c r="AE486" s="11"/>
      <c r="AF486" s="11"/>
      <c r="AG486" s="11"/>
      <c r="AH486" s="11"/>
      <c r="AI486" s="11"/>
    </row>
    <row r="487" spans="1:35">
      <c r="A487" s="11"/>
      <c r="B487" s="11"/>
      <c r="C487" s="11"/>
      <c r="D487" s="11"/>
      <c r="E487" s="11"/>
      <c r="F487" s="11"/>
      <c r="G487" s="11"/>
      <c r="H487" s="11"/>
      <c r="I487" s="11"/>
      <c r="J487" s="11"/>
      <c r="K487" s="11"/>
      <c r="L487" s="11"/>
      <c r="M487" s="11"/>
      <c r="N487" s="11"/>
      <c r="O487" s="363"/>
      <c r="P487" s="11"/>
      <c r="Q487" s="11"/>
      <c r="R487" s="11"/>
      <c r="S487" s="11"/>
      <c r="T487" s="11"/>
      <c r="U487" s="11"/>
      <c r="V487" s="11"/>
      <c r="W487" s="11"/>
      <c r="X487" s="11"/>
      <c r="Y487" s="11"/>
      <c r="Z487" s="11"/>
      <c r="AA487" s="11"/>
      <c r="AB487" s="11"/>
      <c r="AC487" s="11"/>
      <c r="AD487" s="11"/>
      <c r="AE487" s="11"/>
      <c r="AF487" s="11"/>
      <c r="AG487" s="11"/>
      <c r="AH487" s="11"/>
      <c r="AI487" s="11"/>
    </row>
    <row r="488" spans="1:35">
      <c r="A488" s="11"/>
      <c r="B488" s="11"/>
      <c r="C488" s="11"/>
      <c r="D488" s="11"/>
      <c r="E488" s="11"/>
      <c r="F488" s="11"/>
      <c r="G488" s="11"/>
      <c r="H488" s="11"/>
      <c r="I488" s="11"/>
      <c r="J488" s="11"/>
      <c r="K488" s="11"/>
      <c r="L488" s="11"/>
      <c r="M488" s="11"/>
      <c r="N488" s="11"/>
      <c r="O488" s="363"/>
      <c r="P488" s="11"/>
      <c r="Q488" s="11"/>
      <c r="R488" s="11"/>
      <c r="S488" s="11"/>
      <c r="T488" s="11"/>
      <c r="U488" s="11"/>
      <c r="V488" s="11"/>
      <c r="W488" s="11"/>
      <c r="X488" s="11"/>
      <c r="Y488" s="11"/>
      <c r="Z488" s="11"/>
      <c r="AA488" s="11"/>
      <c r="AB488" s="11"/>
      <c r="AC488" s="11"/>
      <c r="AD488" s="11"/>
      <c r="AE488" s="11"/>
      <c r="AF488" s="11"/>
      <c r="AG488" s="11"/>
      <c r="AH488" s="11"/>
      <c r="AI488" s="11"/>
    </row>
    <row r="489" spans="1:35">
      <c r="A489" s="11"/>
      <c r="B489" s="11"/>
      <c r="C489" s="11"/>
      <c r="D489" s="11"/>
      <c r="E489" s="11"/>
      <c r="F489" s="11"/>
      <c r="G489" s="11"/>
      <c r="H489" s="11"/>
      <c r="I489" s="11"/>
      <c r="J489" s="11"/>
      <c r="K489" s="11"/>
      <c r="L489" s="11"/>
      <c r="M489" s="11"/>
      <c r="N489" s="11"/>
      <c r="O489" s="363"/>
      <c r="P489" s="11"/>
      <c r="Q489" s="11"/>
      <c r="R489" s="11"/>
      <c r="S489" s="11"/>
      <c r="T489" s="11"/>
      <c r="U489" s="11"/>
      <c r="V489" s="11"/>
      <c r="W489" s="11"/>
      <c r="X489" s="11"/>
      <c r="Y489" s="11"/>
      <c r="Z489" s="11"/>
      <c r="AA489" s="11"/>
      <c r="AB489" s="11"/>
      <c r="AC489" s="11"/>
      <c r="AD489" s="11"/>
      <c r="AE489" s="11"/>
      <c r="AF489" s="11"/>
      <c r="AG489" s="11"/>
      <c r="AH489" s="11"/>
      <c r="AI489" s="11"/>
    </row>
    <row r="490" spans="1:35">
      <c r="A490" s="11"/>
      <c r="B490" s="11"/>
      <c r="C490" s="11"/>
      <c r="D490" s="11"/>
      <c r="E490" s="11"/>
      <c r="F490" s="11"/>
      <c r="G490" s="11"/>
      <c r="H490" s="11"/>
      <c r="I490" s="11"/>
      <c r="J490" s="11"/>
      <c r="K490" s="11"/>
      <c r="L490" s="11"/>
      <c r="M490" s="11"/>
      <c r="N490" s="11"/>
      <c r="O490" s="363"/>
      <c r="P490" s="11"/>
      <c r="Q490" s="11"/>
      <c r="R490" s="11"/>
      <c r="S490" s="11"/>
      <c r="T490" s="11"/>
      <c r="U490" s="11"/>
      <c r="V490" s="11"/>
      <c r="W490" s="11"/>
      <c r="X490" s="11"/>
      <c r="Y490" s="11"/>
      <c r="Z490" s="11"/>
      <c r="AA490" s="11"/>
      <c r="AB490" s="11"/>
      <c r="AC490" s="11"/>
      <c r="AD490" s="11"/>
      <c r="AE490" s="11"/>
      <c r="AF490" s="11"/>
      <c r="AG490" s="11"/>
      <c r="AH490" s="11"/>
      <c r="AI490" s="11"/>
    </row>
    <row r="491" spans="1:35">
      <c r="A491" s="11"/>
      <c r="B491" s="11"/>
      <c r="C491" s="11"/>
      <c r="D491" s="11"/>
      <c r="E491" s="11"/>
      <c r="F491" s="11"/>
      <c r="G491" s="11"/>
      <c r="H491" s="11"/>
      <c r="I491" s="11"/>
      <c r="J491" s="11"/>
      <c r="K491" s="11"/>
      <c r="L491" s="11"/>
      <c r="M491" s="11"/>
      <c r="N491" s="11"/>
      <c r="O491" s="363"/>
      <c r="P491" s="11"/>
      <c r="Q491" s="11"/>
      <c r="R491" s="11"/>
      <c r="S491" s="11"/>
      <c r="T491" s="11"/>
      <c r="U491" s="11"/>
      <c r="V491" s="11"/>
      <c r="W491" s="11"/>
      <c r="X491" s="11"/>
      <c r="Y491" s="11"/>
      <c r="Z491" s="11"/>
      <c r="AA491" s="11"/>
      <c r="AB491" s="11"/>
      <c r="AC491" s="11"/>
      <c r="AD491" s="11"/>
      <c r="AE491" s="11"/>
      <c r="AF491" s="11"/>
      <c r="AG491" s="11"/>
      <c r="AH491" s="11"/>
      <c r="AI491" s="11"/>
    </row>
    <row r="492" spans="1:35">
      <c r="A492" s="11"/>
      <c r="B492" s="11"/>
      <c r="C492" s="11"/>
      <c r="D492" s="11"/>
      <c r="E492" s="11"/>
      <c r="F492" s="11"/>
      <c r="G492" s="11"/>
      <c r="H492" s="11"/>
      <c r="I492" s="11"/>
      <c r="J492" s="11"/>
      <c r="K492" s="11"/>
      <c r="L492" s="11"/>
      <c r="M492" s="11"/>
      <c r="N492" s="11"/>
      <c r="O492" s="363"/>
      <c r="P492" s="11"/>
      <c r="Q492" s="11"/>
      <c r="R492" s="11"/>
      <c r="S492" s="11"/>
      <c r="T492" s="11"/>
      <c r="U492" s="11"/>
      <c r="V492" s="11"/>
      <c r="W492" s="11"/>
      <c r="X492" s="11"/>
      <c r="Y492" s="11"/>
      <c r="Z492" s="11"/>
      <c r="AA492" s="11"/>
      <c r="AB492" s="11"/>
      <c r="AC492" s="11"/>
      <c r="AD492" s="11"/>
      <c r="AE492" s="11"/>
      <c r="AF492" s="11"/>
      <c r="AG492" s="11"/>
      <c r="AH492" s="11"/>
      <c r="AI492" s="11"/>
    </row>
    <row r="493" spans="1:35">
      <c r="A493" s="11"/>
      <c r="B493" s="11"/>
      <c r="C493" s="11"/>
      <c r="D493" s="11"/>
      <c r="E493" s="11"/>
      <c r="F493" s="11"/>
      <c r="G493" s="11"/>
      <c r="H493" s="11"/>
      <c r="I493" s="11"/>
      <c r="J493" s="11"/>
      <c r="K493" s="11"/>
      <c r="L493" s="11"/>
      <c r="M493" s="11"/>
      <c r="N493" s="11"/>
      <c r="O493" s="363"/>
      <c r="P493" s="11"/>
      <c r="Q493" s="11"/>
      <c r="R493" s="11"/>
      <c r="S493" s="11"/>
      <c r="T493" s="11"/>
      <c r="U493" s="11"/>
      <c r="V493" s="11"/>
      <c r="W493" s="11"/>
      <c r="X493" s="11"/>
      <c r="Y493" s="11"/>
      <c r="Z493" s="11"/>
      <c r="AA493" s="11"/>
      <c r="AB493" s="11"/>
      <c r="AC493" s="11"/>
      <c r="AD493" s="11"/>
      <c r="AE493" s="11"/>
      <c r="AF493" s="11"/>
      <c r="AG493" s="11"/>
      <c r="AH493" s="11"/>
      <c r="AI493" s="11"/>
    </row>
    <row r="494" spans="1:35">
      <c r="A494" s="11"/>
    </row>
    <row r="495" spans="1:35">
      <c r="A495" s="11"/>
    </row>
    <row r="496" spans="1:35">
      <c r="A496" s="11"/>
    </row>
    <row r="497" spans="1:1">
      <c r="A497" s="11"/>
    </row>
    <row r="498" spans="1:1">
      <c r="A498" s="11"/>
    </row>
    <row r="499" spans="1:1">
      <c r="A499" s="11"/>
    </row>
    <row r="500" spans="1:1">
      <c r="A500" s="11"/>
    </row>
    <row r="501" spans="1:1">
      <c r="A501" s="11"/>
    </row>
    <row r="502" spans="1:1">
      <c r="A502" s="11"/>
    </row>
  </sheetData>
  <mergeCells count="34">
    <mergeCell ref="A67:AI67"/>
    <mergeCell ref="AI9:AI11"/>
    <mergeCell ref="A12:AI12"/>
    <mergeCell ref="A53:AG56"/>
    <mergeCell ref="AH56:AI56"/>
    <mergeCell ref="C52:AH52"/>
    <mergeCell ref="A52:B52"/>
    <mergeCell ref="A47:AH47"/>
    <mergeCell ref="A44:AF46"/>
    <mergeCell ref="AG44:AG46"/>
    <mergeCell ref="A48:AI48"/>
    <mergeCell ref="A43:B43"/>
    <mergeCell ref="C49:AG49"/>
    <mergeCell ref="C50:AG50"/>
    <mergeCell ref="C51:AG51"/>
    <mergeCell ref="A71:B71"/>
    <mergeCell ref="A80:AG85"/>
    <mergeCell ref="A76:AI76"/>
    <mergeCell ref="A75:AI75"/>
    <mergeCell ref="A72:AG74"/>
    <mergeCell ref="C77:AG77"/>
    <mergeCell ref="C78:AG78"/>
    <mergeCell ref="C79:AG79"/>
    <mergeCell ref="AJ58:AM58"/>
    <mergeCell ref="AJ62:AM62"/>
    <mergeCell ref="A57:AI57"/>
    <mergeCell ref="A66:AI66"/>
    <mergeCell ref="A63:AG65"/>
    <mergeCell ref="A62:B62"/>
    <mergeCell ref="A3:AH3"/>
    <mergeCell ref="C9:AG9"/>
    <mergeCell ref="AH9:AH11"/>
    <mergeCell ref="B9:B11"/>
    <mergeCell ref="A9:A11"/>
  </mergeCells>
  <pageMargins left="0.70866141732283472" right="0.70866141732283472" top="0.74803149606299213" bottom="0.74803149606299213" header="0.31496062992125984" footer="0.31496062992125984"/>
  <pageSetup scale="6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12C01-117F-4DF2-BABD-8DA3E0A5B6E6}">
  <sheetPr>
    <pageSetUpPr fitToPage="1"/>
  </sheetPr>
  <dimension ref="A1:AM487"/>
  <sheetViews>
    <sheetView showGridLines="0" tabSelected="1" zoomScale="90" zoomScaleNormal="90" workbookViewId="0">
      <pane ySplit="1" topLeftCell="A2" activePane="bottomLeft" state="frozen"/>
      <selection pane="bottomLeft" activeCell="C9" sqref="C9:AF9"/>
    </sheetView>
  </sheetViews>
  <sheetFormatPr baseColWidth="10" defaultColWidth="9.140625" defaultRowHeight="15"/>
  <cols>
    <col min="1" max="1" width="33.85546875" bestFit="1" customWidth="1"/>
    <col min="2" max="2" width="10.7109375" bestFit="1" customWidth="1"/>
    <col min="3" max="3" width="4" customWidth="1"/>
    <col min="4" max="4" width="4.42578125" customWidth="1"/>
    <col min="5" max="14" width="4" customWidth="1"/>
    <col min="15" max="15" width="4" style="362" customWidth="1"/>
    <col min="16" max="30" width="4" customWidth="1"/>
    <col min="31" max="31" width="4.42578125" bestFit="1" customWidth="1"/>
    <col min="32" max="32" width="3.28515625" bestFit="1" customWidth="1"/>
    <col min="33" max="33" width="16" bestFit="1" customWidth="1"/>
    <col min="34" max="34" width="16" customWidth="1"/>
    <col min="35" max="42" width="4.140625" customWidth="1"/>
    <col min="43" max="43" width="11.42578125" customWidth="1"/>
  </cols>
  <sheetData>
    <row r="1" spans="1:34" ht="36.75" customHeight="1"/>
    <row r="2" spans="1:34" ht="36.75" customHeight="1"/>
    <row r="3" spans="1:34" s="11" customFormat="1">
      <c r="O3" s="363"/>
    </row>
    <row r="4" spans="1:34" s="11" customFormat="1" ht="23.25">
      <c r="A4" s="478" t="s">
        <v>412</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364"/>
    </row>
    <row r="5" spans="1:34" s="11" customFormat="1" ht="9" customHeight="1">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4"/>
    </row>
    <row r="6" spans="1:34" s="11" customFormat="1" ht="6.75" customHeight="1">
      <c r="A6" s="11" t="s">
        <v>6</v>
      </c>
      <c r="B6" s="201"/>
      <c r="D6" s="201"/>
      <c r="E6" s="201"/>
      <c r="F6" s="201"/>
      <c r="H6" s="202"/>
      <c r="I6" s="202"/>
      <c r="J6" s="202"/>
      <c r="K6" s="202"/>
      <c r="L6" s="201"/>
      <c r="M6" s="201"/>
      <c r="N6" s="201"/>
      <c r="O6" s="201"/>
      <c r="P6" s="202"/>
      <c r="Q6" s="202"/>
      <c r="R6" s="202"/>
      <c r="S6" s="202"/>
      <c r="T6" s="201"/>
      <c r="U6" s="201"/>
      <c r="V6" s="201"/>
      <c r="W6" s="201"/>
      <c r="X6" s="201"/>
      <c r="Y6" s="202"/>
      <c r="Z6" s="202"/>
      <c r="AA6" s="202"/>
      <c r="AB6" s="202"/>
      <c r="AC6" s="202"/>
      <c r="AD6" s="202"/>
      <c r="AE6" s="202"/>
      <c r="AF6" s="202"/>
      <c r="AG6" s="201"/>
      <c r="AH6" s="201"/>
    </row>
    <row r="7" spans="1:34" s="11" customFormat="1" hidden="1">
      <c r="A7" s="11" t="s">
        <v>6</v>
      </c>
      <c r="B7" s="201"/>
      <c r="C7" s="203"/>
      <c r="D7" s="201"/>
      <c r="E7" s="201"/>
      <c r="F7" s="201"/>
      <c r="G7" s="203"/>
      <c r="H7" s="202"/>
      <c r="I7" s="202"/>
      <c r="J7" s="202"/>
      <c r="K7" s="202"/>
      <c r="L7" s="201"/>
      <c r="M7" s="201"/>
      <c r="N7" s="201"/>
      <c r="O7" s="201"/>
      <c r="P7" s="202"/>
      <c r="Q7" s="202"/>
      <c r="R7" s="202"/>
      <c r="S7" s="202"/>
      <c r="T7" s="201"/>
      <c r="U7" s="201"/>
      <c r="V7" s="201"/>
      <c r="W7" s="201"/>
      <c r="X7" s="201"/>
      <c r="Y7" s="202"/>
      <c r="Z7" s="202"/>
      <c r="AA7" s="202"/>
      <c r="AB7" s="202"/>
      <c r="AC7" s="202"/>
      <c r="AD7" s="202"/>
      <c r="AE7" s="202"/>
      <c r="AF7" s="202"/>
      <c r="AG7" s="201"/>
      <c r="AH7" s="201"/>
    </row>
    <row r="8" spans="1:34" s="11" customFormat="1" hidden="1">
      <c r="A8" s="204"/>
      <c r="B8" s="201"/>
      <c r="C8" s="201"/>
      <c r="D8" s="201"/>
      <c r="E8" s="201"/>
      <c r="F8" s="201"/>
      <c r="G8" s="202"/>
      <c r="H8" s="202"/>
      <c r="I8" s="202"/>
      <c r="J8" s="202"/>
      <c r="K8" s="202"/>
      <c r="L8" s="201"/>
      <c r="M8" s="201"/>
      <c r="N8" s="201"/>
      <c r="O8" s="201"/>
      <c r="P8" s="202"/>
      <c r="Q8" s="202"/>
      <c r="R8" s="202"/>
      <c r="S8" s="202"/>
      <c r="T8" s="201"/>
      <c r="U8" s="201"/>
      <c r="V8" s="201"/>
      <c r="W8" s="201"/>
      <c r="X8" s="201"/>
      <c r="Y8" s="202"/>
      <c r="Z8" s="202"/>
      <c r="AA8" s="202"/>
      <c r="AB8" s="202"/>
      <c r="AC8" s="202"/>
      <c r="AD8" s="202"/>
      <c r="AE8" s="202"/>
      <c r="AF8" s="202"/>
      <c r="AG8" s="201"/>
      <c r="AH8" s="201"/>
    </row>
    <row r="9" spans="1:34" s="11" customFormat="1">
      <c r="A9" s="510" t="s">
        <v>307</v>
      </c>
      <c r="B9" s="490" t="s">
        <v>411</v>
      </c>
      <c r="C9" s="476" t="s">
        <v>425</v>
      </c>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7" t="s">
        <v>48</v>
      </c>
      <c r="AH9" s="477" t="s">
        <v>89</v>
      </c>
    </row>
    <row r="10" spans="1:34" s="11" customFormat="1">
      <c r="A10" s="511"/>
      <c r="B10" s="491"/>
      <c r="C10" s="370" t="s">
        <v>385</v>
      </c>
      <c r="D10" s="370" t="s">
        <v>380</v>
      </c>
      <c r="E10" s="370" t="s">
        <v>381</v>
      </c>
      <c r="F10" s="370" t="s">
        <v>382</v>
      </c>
      <c r="G10" s="370" t="s">
        <v>383</v>
      </c>
      <c r="H10" s="370" t="s">
        <v>384</v>
      </c>
      <c r="I10" s="370" t="s">
        <v>384</v>
      </c>
      <c r="J10" s="370" t="s">
        <v>385</v>
      </c>
      <c r="K10" s="370" t="s">
        <v>380</v>
      </c>
      <c r="L10" s="370" t="s">
        <v>381</v>
      </c>
      <c r="M10" s="370" t="s">
        <v>382</v>
      </c>
      <c r="N10" s="370" t="s">
        <v>383</v>
      </c>
      <c r="O10" s="370" t="s">
        <v>384</v>
      </c>
      <c r="P10" s="370" t="s">
        <v>384</v>
      </c>
      <c r="Q10" s="370" t="s">
        <v>385</v>
      </c>
      <c r="R10" s="370" t="s">
        <v>380</v>
      </c>
      <c r="S10" s="370" t="s">
        <v>381</v>
      </c>
      <c r="T10" s="370" t="s">
        <v>382</v>
      </c>
      <c r="U10" s="370" t="s">
        <v>383</v>
      </c>
      <c r="V10" s="370" t="s">
        <v>384</v>
      </c>
      <c r="W10" s="370" t="s">
        <v>384</v>
      </c>
      <c r="X10" s="370" t="s">
        <v>385</v>
      </c>
      <c r="Y10" s="370" t="s">
        <v>380</v>
      </c>
      <c r="Z10" s="370" t="s">
        <v>381</v>
      </c>
      <c r="AA10" s="370" t="s">
        <v>382</v>
      </c>
      <c r="AB10" s="370" t="s">
        <v>383</v>
      </c>
      <c r="AC10" s="370" t="s">
        <v>384</v>
      </c>
      <c r="AD10" s="370" t="s">
        <v>384</v>
      </c>
      <c r="AE10" s="370" t="s">
        <v>385</v>
      </c>
      <c r="AF10" s="370" t="s">
        <v>380</v>
      </c>
      <c r="AG10" s="477"/>
      <c r="AH10" s="477"/>
    </row>
    <row r="11" spans="1:34" s="11" customFormat="1">
      <c r="A11" s="512"/>
      <c r="B11" s="492"/>
      <c r="C11" s="370">
        <v>1</v>
      </c>
      <c r="D11" s="370">
        <v>2</v>
      </c>
      <c r="E11" s="370">
        <v>3</v>
      </c>
      <c r="F11" s="370">
        <v>4</v>
      </c>
      <c r="G11" s="370">
        <v>5</v>
      </c>
      <c r="H11" s="370">
        <v>6</v>
      </c>
      <c r="I11" s="370">
        <v>7</v>
      </c>
      <c r="J11" s="370">
        <v>8</v>
      </c>
      <c r="K11" s="370">
        <v>9</v>
      </c>
      <c r="L11" s="370">
        <v>10</v>
      </c>
      <c r="M11" s="370">
        <v>11</v>
      </c>
      <c r="N11" s="370">
        <v>12</v>
      </c>
      <c r="O11" s="370">
        <v>13</v>
      </c>
      <c r="P11" s="370">
        <v>14</v>
      </c>
      <c r="Q11" s="370">
        <v>15</v>
      </c>
      <c r="R11" s="370">
        <v>16</v>
      </c>
      <c r="S11" s="370">
        <v>17</v>
      </c>
      <c r="T11" s="370">
        <v>18</v>
      </c>
      <c r="U11" s="370">
        <v>19</v>
      </c>
      <c r="V11" s="370">
        <v>20</v>
      </c>
      <c r="W11" s="370">
        <v>21</v>
      </c>
      <c r="X11" s="370">
        <v>22</v>
      </c>
      <c r="Y11" s="370">
        <v>23</v>
      </c>
      <c r="Z11" s="370">
        <v>24</v>
      </c>
      <c r="AA11" s="370">
        <v>25</v>
      </c>
      <c r="AB11" s="370">
        <v>26</v>
      </c>
      <c r="AC11" s="370">
        <v>27</v>
      </c>
      <c r="AD11" s="370">
        <v>28</v>
      </c>
      <c r="AE11" s="370">
        <v>29</v>
      </c>
      <c r="AF11" s="370">
        <v>30</v>
      </c>
      <c r="AG11" s="477"/>
      <c r="AH11" s="477"/>
    </row>
    <row r="12" spans="1:34" s="11" customFormat="1">
      <c r="A12" s="496" t="s">
        <v>113</v>
      </c>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8"/>
    </row>
    <row r="13" spans="1:34" s="11" customFormat="1">
      <c r="A13" s="410" t="s">
        <v>149</v>
      </c>
      <c r="B13" s="373" t="s">
        <v>36</v>
      </c>
      <c r="C13" s="388">
        <v>2</v>
      </c>
      <c r="D13" s="388"/>
      <c r="E13" s="413" t="s">
        <v>6</v>
      </c>
      <c r="F13" s="413"/>
      <c r="G13" s="413" t="s">
        <v>6</v>
      </c>
      <c r="H13" s="388">
        <v>2</v>
      </c>
      <c r="I13" s="388"/>
      <c r="J13" s="388">
        <v>2</v>
      </c>
      <c r="K13" s="388">
        <v>2</v>
      </c>
      <c r="L13" s="413"/>
      <c r="M13" s="413"/>
      <c r="N13" s="413"/>
      <c r="O13" s="388">
        <v>2</v>
      </c>
      <c r="P13" s="388"/>
      <c r="Q13" s="388">
        <v>2</v>
      </c>
      <c r="R13" s="17">
        <v>2</v>
      </c>
      <c r="S13" s="413"/>
      <c r="T13" s="413"/>
      <c r="U13" s="388"/>
      <c r="V13" s="388">
        <v>2</v>
      </c>
      <c r="W13" s="388"/>
      <c r="X13" s="388"/>
      <c r="Y13" s="388"/>
      <c r="Z13" s="413"/>
      <c r="AA13" s="413"/>
      <c r="AB13" s="17">
        <v>2</v>
      </c>
      <c r="AC13" s="388"/>
      <c r="AD13" s="388">
        <v>2</v>
      </c>
      <c r="AE13" s="388"/>
      <c r="AF13" s="388"/>
      <c r="AG13" s="375">
        <f t="shared" ref="AG13:AG42" si="0">SUM(C13:AF13)</f>
        <v>20</v>
      </c>
      <c r="AH13" s="375" t="s">
        <v>406</v>
      </c>
    </row>
    <row r="14" spans="1:34" s="11" customFormat="1">
      <c r="A14" s="410" t="s">
        <v>151</v>
      </c>
      <c r="B14" s="373" t="s">
        <v>36</v>
      </c>
      <c r="C14" s="388"/>
      <c r="D14" s="388">
        <v>2</v>
      </c>
      <c r="E14" s="413"/>
      <c r="F14" s="413" t="s">
        <v>6</v>
      </c>
      <c r="G14" s="413"/>
      <c r="H14" s="388"/>
      <c r="I14" s="388">
        <v>2</v>
      </c>
      <c r="J14" s="388"/>
      <c r="K14" s="388">
        <v>2</v>
      </c>
      <c r="L14" s="413"/>
      <c r="M14" s="413"/>
      <c r="N14" s="413"/>
      <c r="O14" s="388"/>
      <c r="P14" s="388">
        <v>2</v>
      </c>
      <c r="Q14" s="388"/>
      <c r="R14" s="17"/>
      <c r="S14" s="413"/>
      <c r="T14" s="413"/>
      <c r="U14" s="388">
        <v>2</v>
      </c>
      <c r="V14" s="388"/>
      <c r="W14" s="388">
        <v>2</v>
      </c>
      <c r="X14" s="388">
        <v>2</v>
      </c>
      <c r="Y14" s="388"/>
      <c r="Z14" s="413"/>
      <c r="AA14" s="413"/>
      <c r="AB14" s="17"/>
      <c r="AC14" s="388">
        <v>2</v>
      </c>
      <c r="AD14" s="388"/>
      <c r="AE14" s="388">
        <v>2</v>
      </c>
      <c r="AF14" s="388"/>
      <c r="AG14" s="375">
        <f t="shared" si="0"/>
        <v>18</v>
      </c>
      <c r="AH14" s="375" t="s">
        <v>406</v>
      </c>
    </row>
    <row r="15" spans="1:34" s="11" customFormat="1">
      <c r="A15" s="410" t="s">
        <v>349</v>
      </c>
      <c r="B15" s="373" t="s">
        <v>36</v>
      </c>
      <c r="C15" s="388">
        <v>2</v>
      </c>
      <c r="D15" s="388"/>
      <c r="E15" s="413"/>
      <c r="F15" s="413" t="s">
        <v>6</v>
      </c>
      <c r="G15" s="413"/>
      <c r="H15" s="388">
        <v>2</v>
      </c>
      <c r="I15" s="388"/>
      <c r="J15" s="388">
        <v>2</v>
      </c>
      <c r="K15" s="388"/>
      <c r="L15" s="413"/>
      <c r="M15" s="413"/>
      <c r="N15" s="413"/>
      <c r="O15" s="388">
        <v>2</v>
      </c>
      <c r="P15" s="388"/>
      <c r="Q15" s="388">
        <v>2</v>
      </c>
      <c r="R15" s="17"/>
      <c r="S15" s="413"/>
      <c r="T15" s="413"/>
      <c r="U15" s="388"/>
      <c r="V15" s="388">
        <v>2</v>
      </c>
      <c r="W15" s="388"/>
      <c r="X15" s="388">
        <v>2</v>
      </c>
      <c r="Y15" s="388">
        <v>2</v>
      </c>
      <c r="Z15" s="413"/>
      <c r="AA15" s="413"/>
      <c r="AB15" s="17"/>
      <c r="AC15" s="388">
        <v>2</v>
      </c>
      <c r="AD15" s="388"/>
      <c r="AE15" s="388">
        <v>2</v>
      </c>
      <c r="AF15" s="388"/>
      <c r="AG15" s="375">
        <f t="shared" si="0"/>
        <v>20</v>
      </c>
      <c r="AH15" s="375" t="s">
        <v>406</v>
      </c>
    </row>
    <row r="16" spans="1:34" s="11" customFormat="1">
      <c r="A16" s="410" t="s">
        <v>155</v>
      </c>
      <c r="B16" s="373" t="s">
        <v>36</v>
      </c>
      <c r="C16" s="388"/>
      <c r="D16" s="388">
        <v>2</v>
      </c>
      <c r="E16" s="413" t="s">
        <v>6</v>
      </c>
      <c r="F16" s="413"/>
      <c r="G16" s="413" t="s">
        <v>6</v>
      </c>
      <c r="H16" s="388" t="s">
        <v>6</v>
      </c>
      <c r="I16" s="388">
        <v>2</v>
      </c>
      <c r="J16" s="388"/>
      <c r="K16" s="388">
        <v>2</v>
      </c>
      <c r="L16" s="413"/>
      <c r="M16" s="413"/>
      <c r="N16" s="413"/>
      <c r="O16" s="388">
        <v>2</v>
      </c>
      <c r="P16" s="388">
        <v>2</v>
      </c>
      <c r="Q16" s="388"/>
      <c r="R16" s="17">
        <v>2</v>
      </c>
      <c r="S16" s="413"/>
      <c r="T16" s="413"/>
      <c r="U16" s="388"/>
      <c r="V16" s="388"/>
      <c r="W16" s="388">
        <v>2</v>
      </c>
      <c r="X16" s="388"/>
      <c r="Y16" s="388"/>
      <c r="Z16" s="413"/>
      <c r="AA16" s="413"/>
      <c r="AB16" s="17">
        <v>2</v>
      </c>
      <c r="AC16" s="388"/>
      <c r="AD16" s="388">
        <v>2</v>
      </c>
      <c r="AE16" s="388"/>
      <c r="AF16" s="388"/>
      <c r="AG16" s="375">
        <f t="shared" si="0"/>
        <v>18</v>
      </c>
      <c r="AH16" s="375" t="s">
        <v>406</v>
      </c>
    </row>
    <row r="17" spans="1:35" s="11" customFormat="1">
      <c r="A17" s="410" t="s">
        <v>157</v>
      </c>
      <c r="B17" s="373" t="s">
        <v>36</v>
      </c>
      <c r="C17" s="388"/>
      <c r="D17" s="388">
        <v>2</v>
      </c>
      <c r="E17" s="413"/>
      <c r="F17" s="413" t="s">
        <v>6</v>
      </c>
      <c r="G17" s="413"/>
      <c r="H17" s="388">
        <v>2</v>
      </c>
      <c r="I17" s="388"/>
      <c r="J17" s="388"/>
      <c r="K17" s="388">
        <v>2</v>
      </c>
      <c r="L17" s="413"/>
      <c r="M17" s="413"/>
      <c r="N17" s="413"/>
      <c r="O17" s="388">
        <v>2</v>
      </c>
      <c r="P17" s="388"/>
      <c r="Q17" s="388">
        <v>2</v>
      </c>
      <c r="R17" s="17"/>
      <c r="S17" s="413"/>
      <c r="T17" s="413"/>
      <c r="U17" s="388">
        <v>2</v>
      </c>
      <c r="V17" s="388">
        <v>2</v>
      </c>
      <c r="W17" s="388"/>
      <c r="X17" s="388">
        <v>2</v>
      </c>
      <c r="Y17" s="388"/>
      <c r="Z17" s="413"/>
      <c r="AA17" s="413"/>
      <c r="AB17" s="17"/>
      <c r="AC17" s="388">
        <v>2</v>
      </c>
      <c r="AD17" s="388"/>
      <c r="AE17" s="388">
        <v>2</v>
      </c>
      <c r="AF17" s="388"/>
      <c r="AG17" s="375">
        <f t="shared" si="0"/>
        <v>20</v>
      </c>
      <c r="AH17" s="375" t="s">
        <v>406</v>
      </c>
      <c r="AI17" s="11" t="s">
        <v>6</v>
      </c>
    </row>
    <row r="18" spans="1:35" s="11" customFormat="1">
      <c r="A18" s="410" t="s">
        <v>278</v>
      </c>
      <c r="B18" s="373" t="s">
        <v>36</v>
      </c>
      <c r="C18" s="388">
        <v>2</v>
      </c>
      <c r="D18" s="388"/>
      <c r="E18" s="413"/>
      <c r="F18" s="413" t="s">
        <v>6</v>
      </c>
      <c r="G18" s="413"/>
      <c r="H18" s="388" t="s">
        <v>6</v>
      </c>
      <c r="I18" s="388">
        <v>2</v>
      </c>
      <c r="J18" s="388">
        <v>2</v>
      </c>
      <c r="K18" s="388"/>
      <c r="L18" s="413"/>
      <c r="M18" s="413"/>
      <c r="N18" s="413"/>
      <c r="O18" s="388"/>
      <c r="P18" s="388">
        <v>2</v>
      </c>
      <c r="Q18" s="388"/>
      <c r="R18" s="17"/>
      <c r="S18" s="413"/>
      <c r="T18" s="413"/>
      <c r="U18" s="388"/>
      <c r="V18" s="388">
        <v>2</v>
      </c>
      <c r="W18" s="388">
        <v>2</v>
      </c>
      <c r="X18" s="388"/>
      <c r="Y18" s="388">
        <v>2</v>
      </c>
      <c r="Z18" s="413"/>
      <c r="AA18" s="413"/>
      <c r="AB18" s="17"/>
      <c r="AC18" s="388">
        <v>2</v>
      </c>
      <c r="AD18" s="388"/>
      <c r="AE18" s="388">
        <v>2</v>
      </c>
      <c r="AF18" s="388"/>
      <c r="AG18" s="375">
        <f t="shared" si="0"/>
        <v>18</v>
      </c>
      <c r="AH18" s="375" t="s">
        <v>406</v>
      </c>
    </row>
    <row r="19" spans="1:35" s="11" customFormat="1">
      <c r="A19" s="410" t="s">
        <v>161</v>
      </c>
      <c r="B19" s="373" t="s">
        <v>36</v>
      </c>
      <c r="C19" s="388">
        <v>2</v>
      </c>
      <c r="D19" s="388"/>
      <c r="E19" s="413" t="s">
        <v>6</v>
      </c>
      <c r="F19" s="413"/>
      <c r="G19" s="413" t="s">
        <v>6</v>
      </c>
      <c r="H19" s="388"/>
      <c r="I19" s="388">
        <v>2</v>
      </c>
      <c r="J19" s="388"/>
      <c r="K19" s="388">
        <v>2</v>
      </c>
      <c r="L19" s="413"/>
      <c r="M19" s="413"/>
      <c r="N19" s="413"/>
      <c r="O19" s="388">
        <v>2</v>
      </c>
      <c r="P19" s="388"/>
      <c r="Q19" s="388">
        <v>2</v>
      </c>
      <c r="R19" s="17">
        <v>2</v>
      </c>
      <c r="S19" s="413"/>
      <c r="T19" s="413"/>
      <c r="U19" s="388"/>
      <c r="V19" s="388"/>
      <c r="W19" s="388"/>
      <c r="X19" s="388"/>
      <c r="Y19" s="388"/>
      <c r="Z19" s="413"/>
      <c r="AA19" s="413"/>
      <c r="AB19" s="17">
        <v>2</v>
      </c>
      <c r="AC19" s="388"/>
      <c r="AD19" s="388">
        <v>2</v>
      </c>
      <c r="AE19" s="388"/>
      <c r="AF19" s="388">
        <v>2</v>
      </c>
      <c r="AG19" s="375">
        <f t="shared" si="0"/>
        <v>18</v>
      </c>
      <c r="AH19" s="375" t="s">
        <v>406</v>
      </c>
    </row>
    <row r="20" spans="1:35" s="11" customFormat="1">
      <c r="A20" s="410" t="s">
        <v>159</v>
      </c>
      <c r="B20" s="373" t="s">
        <v>36</v>
      </c>
      <c r="C20" s="388"/>
      <c r="D20" s="388">
        <v>2</v>
      </c>
      <c r="E20" s="413"/>
      <c r="F20" s="413" t="s">
        <v>6</v>
      </c>
      <c r="G20" s="413"/>
      <c r="H20" s="388">
        <v>2</v>
      </c>
      <c r="I20" s="388"/>
      <c r="J20" s="388"/>
      <c r="K20" s="388">
        <v>2</v>
      </c>
      <c r="L20" s="413"/>
      <c r="M20" s="413"/>
      <c r="N20" s="413"/>
      <c r="O20" s="388"/>
      <c r="P20" s="388">
        <v>2</v>
      </c>
      <c r="Q20" s="388"/>
      <c r="R20" s="17"/>
      <c r="S20" s="413"/>
      <c r="T20" s="413"/>
      <c r="U20" s="388"/>
      <c r="V20" s="388">
        <v>2</v>
      </c>
      <c r="W20" s="388"/>
      <c r="X20" s="388">
        <v>2</v>
      </c>
      <c r="Y20" s="388">
        <v>2</v>
      </c>
      <c r="Z20" s="413"/>
      <c r="AA20" s="413"/>
      <c r="AB20" s="17"/>
      <c r="AC20" s="388">
        <v>2</v>
      </c>
      <c r="AD20" s="388"/>
      <c r="AE20" s="388">
        <v>2</v>
      </c>
      <c r="AF20" s="388"/>
      <c r="AG20" s="375">
        <f t="shared" si="0"/>
        <v>18</v>
      </c>
      <c r="AH20" s="375" t="s">
        <v>406</v>
      </c>
    </row>
    <row r="21" spans="1:35" s="11" customFormat="1">
      <c r="A21" s="410" t="s">
        <v>279</v>
      </c>
      <c r="B21" s="373" t="s">
        <v>36</v>
      </c>
      <c r="C21" s="388">
        <v>2</v>
      </c>
      <c r="D21" s="388"/>
      <c r="E21" s="413" t="s">
        <v>6</v>
      </c>
      <c r="F21" s="413"/>
      <c r="G21" s="413" t="s">
        <v>6</v>
      </c>
      <c r="H21" s="388"/>
      <c r="I21" s="388">
        <v>2</v>
      </c>
      <c r="J21" s="388"/>
      <c r="K21" s="388">
        <v>2</v>
      </c>
      <c r="L21" s="413"/>
      <c r="M21" s="413"/>
      <c r="N21" s="413"/>
      <c r="O21" s="388">
        <v>2</v>
      </c>
      <c r="P21" s="388"/>
      <c r="Q21" s="388">
        <v>2</v>
      </c>
      <c r="R21" s="17">
        <v>2</v>
      </c>
      <c r="S21" s="413"/>
      <c r="T21" s="413"/>
      <c r="U21" s="388"/>
      <c r="V21" s="388"/>
      <c r="W21" s="388">
        <v>2</v>
      </c>
      <c r="X21" s="388"/>
      <c r="Y21" s="388"/>
      <c r="Z21" s="413"/>
      <c r="AA21" s="413"/>
      <c r="AB21" s="17">
        <v>2</v>
      </c>
      <c r="AC21" s="388"/>
      <c r="AD21" s="388">
        <v>2</v>
      </c>
      <c r="AE21" s="388"/>
      <c r="AF21" s="388">
        <v>2</v>
      </c>
      <c r="AG21" s="375">
        <f t="shared" si="0"/>
        <v>20</v>
      </c>
      <c r="AH21" s="375" t="s">
        <v>406</v>
      </c>
    </row>
    <row r="22" spans="1:35" s="11" customFormat="1">
      <c r="A22" s="410" t="s">
        <v>163</v>
      </c>
      <c r="B22" s="373" t="s">
        <v>36</v>
      </c>
      <c r="C22" s="388"/>
      <c r="D22" s="388">
        <v>2</v>
      </c>
      <c r="E22" s="413"/>
      <c r="F22" s="413" t="s">
        <v>6</v>
      </c>
      <c r="G22" s="413"/>
      <c r="H22" s="388">
        <v>2</v>
      </c>
      <c r="I22" s="388"/>
      <c r="J22" s="388">
        <v>2</v>
      </c>
      <c r="K22" s="388"/>
      <c r="L22" s="413"/>
      <c r="M22" s="413"/>
      <c r="N22" s="413"/>
      <c r="O22" s="388"/>
      <c r="P22" s="388">
        <v>2</v>
      </c>
      <c r="Q22" s="388"/>
      <c r="R22" s="17"/>
      <c r="S22" s="413"/>
      <c r="T22" s="413"/>
      <c r="U22" s="388">
        <v>2</v>
      </c>
      <c r="V22" s="388"/>
      <c r="W22" s="388">
        <v>2</v>
      </c>
      <c r="X22" s="388"/>
      <c r="Y22" s="388">
        <v>2</v>
      </c>
      <c r="Z22" s="413"/>
      <c r="AA22" s="413"/>
      <c r="AB22" s="17"/>
      <c r="AC22" s="388">
        <v>2</v>
      </c>
      <c r="AD22" s="388"/>
      <c r="AE22" s="388">
        <v>2</v>
      </c>
      <c r="AF22" s="388"/>
      <c r="AG22" s="375">
        <f t="shared" si="0"/>
        <v>18</v>
      </c>
      <c r="AH22" s="375" t="s">
        <v>406</v>
      </c>
    </row>
    <row r="23" spans="1:35" s="11" customFormat="1">
      <c r="A23" s="410" t="s">
        <v>182</v>
      </c>
      <c r="B23" s="373" t="s">
        <v>36</v>
      </c>
      <c r="C23" s="388">
        <v>2</v>
      </c>
      <c r="D23" s="388"/>
      <c r="E23" s="413" t="s">
        <v>6</v>
      </c>
      <c r="F23" s="413"/>
      <c r="G23" s="413" t="s">
        <v>6</v>
      </c>
      <c r="H23" s="388" t="s">
        <v>6</v>
      </c>
      <c r="I23" s="388">
        <v>2</v>
      </c>
      <c r="J23" s="388"/>
      <c r="K23" s="388">
        <v>2</v>
      </c>
      <c r="L23" s="413"/>
      <c r="M23" s="413"/>
      <c r="N23" s="413"/>
      <c r="O23" s="388">
        <v>2</v>
      </c>
      <c r="P23" s="388"/>
      <c r="Q23" s="388">
        <v>2</v>
      </c>
      <c r="R23" s="17">
        <v>2</v>
      </c>
      <c r="S23" s="413"/>
      <c r="T23" s="413"/>
      <c r="U23" s="388"/>
      <c r="V23" s="388"/>
      <c r="W23" s="388">
        <v>2</v>
      </c>
      <c r="X23" s="388"/>
      <c r="Y23" s="388"/>
      <c r="Z23" s="413"/>
      <c r="AA23" s="413"/>
      <c r="AB23" s="17">
        <v>2</v>
      </c>
      <c r="AC23" s="388"/>
      <c r="AD23" s="388">
        <v>2</v>
      </c>
      <c r="AE23" s="388"/>
      <c r="AF23" s="388"/>
      <c r="AG23" s="375">
        <f t="shared" si="0"/>
        <v>18</v>
      </c>
      <c r="AH23" s="375" t="s">
        <v>406</v>
      </c>
    </row>
    <row r="24" spans="1:35" s="11" customFormat="1">
      <c r="A24" s="410" t="s">
        <v>165</v>
      </c>
      <c r="B24" s="373" t="s">
        <v>36</v>
      </c>
      <c r="C24" s="388"/>
      <c r="D24" s="388">
        <v>2</v>
      </c>
      <c r="E24" s="413"/>
      <c r="F24" s="413" t="s">
        <v>6</v>
      </c>
      <c r="G24" s="413"/>
      <c r="H24" s="388">
        <v>2</v>
      </c>
      <c r="I24" s="388"/>
      <c r="J24" s="388">
        <v>2</v>
      </c>
      <c r="K24" s="388"/>
      <c r="L24" s="413"/>
      <c r="M24" s="413"/>
      <c r="N24" s="413"/>
      <c r="O24" s="388"/>
      <c r="P24" s="388">
        <v>2</v>
      </c>
      <c r="Q24" s="388"/>
      <c r="R24" s="17"/>
      <c r="S24" s="413"/>
      <c r="T24" s="413"/>
      <c r="U24" s="388">
        <v>2</v>
      </c>
      <c r="V24" s="388"/>
      <c r="W24" s="388">
        <v>2</v>
      </c>
      <c r="X24" s="388"/>
      <c r="Y24" s="388">
        <v>2</v>
      </c>
      <c r="Z24" s="413"/>
      <c r="AA24" s="413"/>
      <c r="AB24" s="17"/>
      <c r="AC24" s="388">
        <v>2</v>
      </c>
      <c r="AD24" s="388"/>
      <c r="AE24" s="388">
        <v>2</v>
      </c>
      <c r="AF24" s="388"/>
      <c r="AG24" s="375">
        <f t="shared" si="0"/>
        <v>18</v>
      </c>
      <c r="AH24" s="375" t="s">
        <v>406</v>
      </c>
    </row>
    <row r="25" spans="1:35" s="11" customFormat="1">
      <c r="A25" s="410" t="s">
        <v>167</v>
      </c>
      <c r="B25" s="373" t="s">
        <v>36</v>
      </c>
      <c r="C25" s="388">
        <v>2</v>
      </c>
      <c r="D25" s="388"/>
      <c r="E25" s="413" t="s">
        <v>6</v>
      </c>
      <c r="F25" s="413"/>
      <c r="G25" s="413" t="s">
        <v>6</v>
      </c>
      <c r="H25" s="388"/>
      <c r="I25" s="388">
        <v>2</v>
      </c>
      <c r="J25" s="388"/>
      <c r="K25" s="388">
        <v>2</v>
      </c>
      <c r="L25" s="413"/>
      <c r="M25" s="413"/>
      <c r="N25" s="413"/>
      <c r="O25" s="388">
        <v>2</v>
      </c>
      <c r="P25" s="388"/>
      <c r="Q25" s="388">
        <v>2</v>
      </c>
      <c r="R25" s="17">
        <v>2</v>
      </c>
      <c r="S25" s="413"/>
      <c r="T25" s="413"/>
      <c r="U25" s="388"/>
      <c r="V25" s="388">
        <v>2</v>
      </c>
      <c r="W25" s="388"/>
      <c r="X25" s="388"/>
      <c r="Y25" s="388"/>
      <c r="Z25" s="413"/>
      <c r="AA25" s="413"/>
      <c r="AB25" s="17">
        <v>2</v>
      </c>
      <c r="AC25" s="388"/>
      <c r="AD25" s="388">
        <v>2</v>
      </c>
      <c r="AE25" s="388"/>
      <c r="AF25" s="388">
        <v>2</v>
      </c>
      <c r="AG25" s="375">
        <f t="shared" si="0"/>
        <v>20</v>
      </c>
      <c r="AH25" s="375" t="s">
        <v>406</v>
      </c>
    </row>
    <row r="26" spans="1:35" s="11" customFormat="1">
      <c r="A26" s="410" t="s">
        <v>281</v>
      </c>
      <c r="B26" s="373" t="s">
        <v>36</v>
      </c>
      <c r="C26" s="388"/>
      <c r="D26" s="388">
        <v>2</v>
      </c>
      <c r="E26" s="413"/>
      <c r="F26" s="413" t="s">
        <v>6</v>
      </c>
      <c r="G26" s="413"/>
      <c r="H26" s="388"/>
      <c r="I26" s="388"/>
      <c r="J26" s="388">
        <v>2</v>
      </c>
      <c r="K26" s="388">
        <v>2</v>
      </c>
      <c r="L26" s="413"/>
      <c r="M26" s="413"/>
      <c r="N26" s="413"/>
      <c r="O26" s="388"/>
      <c r="P26" s="388">
        <v>2</v>
      </c>
      <c r="Q26" s="388"/>
      <c r="R26" s="17"/>
      <c r="S26" s="413"/>
      <c r="T26" s="413"/>
      <c r="U26" s="388">
        <v>2</v>
      </c>
      <c r="V26" s="388"/>
      <c r="W26" s="388"/>
      <c r="X26" s="388">
        <v>2</v>
      </c>
      <c r="Y26" s="388"/>
      <c r="Z26" s="413"/>
      <c r="AA26" s="413"/>
      <c r="AB26" s="17">
        <v>2</v>
      </c>
      <c r="AC26" s="388"/>
      <c r="AD26" s="388">
        <v>2</v>
      </c>
      <c r="AE26" s="388">
        <v>2</v>
      </c>
      <c r="AF26" s="388"/>
      <c r="AG26" s="375">
        <f t="shared" si="0"/>
        <v>18</v>
      </c>
      <c r="AH26" s="375" t="s">
        <v>406</v>
      </c>
    </row>
    <row r="27" spans="1:35" s="11" customFormat="1">
      <c r="A27" s="410" t="s">
        <v>170</v>
      </c>
      <c r="B27" s="373" t="s">
        <v>36</v>
      </c>
      <c r="C27" s="388">
        <v>2</v>
      </c>
      <c r="D27" s="388"/>
      <c r="E27" s="413" t="s">
        <v>6</v>
      </c>
      <c r="F27" s="413"/>
      <c r="G27" s="413" t="s">
        <v>6</v>
      </c>
      <c r="H27" s="388"/>
      <c r="I27" s="388">
        <v>2</v>
      </c>
      <c r="J27" s="388"/>
      <c r="K27" s="388">
        <v>2</v>
      </c>
      <c r="L27" s="413"/>
      <c r="M27" s="413"/>
      <c r="N27" s="413"/>
      <c r="O27" s="388">
        <v>2</v>
      </c>
      <c r="P27" s="388"/>
      <c r="Q27" s="388">
        <v>2</v>
      </c>
      <c r="R27" s="17">
        <v>2</v>
      </c>
      <c r="S27" s="413"/>
      <c r="T27" s="413"/>
      <c r="U27" s="388"/>
      <c r="V27" s="388">
        <v>2</v>
      </c>
      <c r="W27" s="388"/>
      <c r="X27" s="388"/>
      <c r="Y27" s="388">
        <v>2</v>
      </c>
      <c r="Z27" s="413"/>
      <c r="AA27" s="413"/>
      <c r="AB27" s="17">
        <v>2</v>
      </c>
      <c r="AC27" s="388"/>
      <c r="AD27" s="388">
        <v>2</v>
      </c>
      <c r="AE27" s="388"/>
      <c r="AF27" s="388"/>
      <c r="AG27" s="375">
        <f t="shared" si="0"/>
        <v>20</v>
      </c>
      <c r="AH27" s="375" t="s">
        <v>406</v>
      </c>
    </row>
    <row r="28" spans="1:35" s="11" customFormat="1">
      <c r="A28" s="410" t="s">
        <v>283</v>
      </c>
      <c r="B28" s="373" t="s">
        <v>36</v>
      </c>
      <c r="C28" s="388"/>
      <c r="D28" s="388">
        <v>2</v>
      </c>
      <c r="E28" s="413"/>
      <c r="F28" s="413" t="s">
        <v>6</v>
      </c>
      <c r="G28" s="413"/>
      <c r="H28" s="388">
        <v>2</v>
      </c>
      <c r="I28" s="388"/>
      <c r="J28" s="388"/>
      <c r="K28" s="388">
        <v>2</v>
      </c>
      <c r="L28" s="413"/>
      <c r="M28" s="413"/>
      <c r="N28" s="413"/>
      <c r="O28" s="388"/>
      <c r="P28" s="388">
        <v>2</v>
      </c>
      <c r="Q28" s="388"/>
      <c r="R28" s="17"/>
      <c r="S28" s="413"/>
      <c r="T28" s="413"/>
      <c r="U28" s="388">
        <v>2</v>
      </c>
      <c r="V28" s="388"/>
      <c r="W28" s="388">
        <v>2</v>
      </c>
      <c r="X28" s="388">
        <v>2</v>
      </c>
      <c r="Y28" s="388"/>
      <c r="Z28" s="413"/>
      <c r="AA28" s="413"/>
      <c r="AB28" s="17"/>
      <c r="AC28" s="388">
        <v>2</v>
      </c>
      <c r="AD28" s="388"/>
      <c r="AE28" s="388">
        <v>2</v>
      </c>
      <c r="AF28" s="388"/>
      <c r="AG28" s="375">
        <f t="shared" si="0"/>
        <v>18</v>
      </c>
      <c r="AH28" s="375" t="s">
        <v>406</v>
      </c>
    </row>
    <row r="29" spans="1:35" s="11" customFormat="1">
      <c r="A29" s="410" t="s">
        <v>285</v>
      </c>
      <c r="B29" s="373" t="s">
        <v>36</v>
      </c>
      <c r="C29" s="388">
        <v>2</v>
      </c>
      <c r="D29" s="388"/>
      <c r="E29" s="413"/>
      <c r="F29" s="413" t="s">
        <v>6</v>
      </c>
      <c r="G29" s="413"/>
      <c r="H29" s="388">
        <v>2</v>
      </c>
      <c r="I29" s="388"/>
      <c r="J29" s="388">
        <v>2</v>
      </c>
      <c r="K29" s="388"/>
      <c r="L29" s="413"/>
      <c r="M29" s="413"/>
      <c r="N29" s="413"/>
      <c r="O29" s="388">
        <v>2</v>
      </c>
      <c r="P29" s="388"/>
      <c r="Q29" s="388">
        <v>2</v>
      </c>
      <c r="R29" s="17"/>
      <c r="S29" s="413"/>
      <c r="T29" s="413"/>
      <c r="U29" s="388"/>
      <c r="V29" s="388">
        <v>2</v>
      </c>
      <c r="W29" s="388"/>
      <c r="X29" s="388"/>
      <c r="Y29" s="388">
        <v>2</v>
      </c>
      <c r="Z29" s="413"/>
      <c r="AA29" s="413"/>
      <c r="AB29" s="17"/>
      <c r="AC29" s="388">
        <v>2</v>
      </c>
      <c r="AD29" s="388"/>
      <c r="AE29" s="388">
        <v>2</v>
      </c>
      <c r="AF29" s="388"/>
      <c r="AG29" s="375">
        <f t="shared" si="0"/>
        <v>18</v>
      </c>
      <c r="AH29" s="375" t="s">
        <v>406</v>
      </c>
    </row>
    <row r="30" spans="1:35" s="11" customFormat="1">
      <c r="A30" s="411" t="s">
        <v>172</v>
      </c>
      <c r="B30" s="373" t="s">
        <v>36</v>
      </c>
      <c r="C30" s="388"/>
      <c r="D30" s="388">
        <v>2</v>
      </c>
      <c r="E30" s="413" t="s">
        <v>6</v>
      </c>
      <c r="F30" s="413"/>
      <c r="G30" s="413" t="s">
        <v>6</v>
      </c>
      <c r="H30" s="388"/>
      <c r="I30" s="388">
        <v>2</v>
      </c>
      <c r="J30" s="388"/>
      <c r="K30" s="388">
        <v>2</v>
      </c>
      <c r="L30" s="413"/>
      <c r="M30" s="413"/>
      <c r="N30" s="413"/>
      <c r="O30" s="388">
        <v>2</v>
      </c>
      <c r="P30" s="388">
        <v>2</v>
      </c>
      <c r="Q30" s="388"/>
      <c r="R30" s="17">
        <v>2</v>
      </c>
      <c r="S30" s="413"/>
      <c r="T30" s="413"/>
      <c r="U30" s="388"/>
      <c r="V30" s="388">
        <v>2</v>
      </c>
      <c r="W30" s="388"/>
      <c r="X30" s="388"/>
      <c r="Y30" s="388"/>
      <c r="Z30" s="413"/>
      <c r="AA30" s="413"/>
      <c r="AB30" s="17">
        <v>2</v>
      </c>
      <c r="AC30" s="388"/>
      <c r="AD30" s="388">
        <v>2</v>
      </c>
      <c r="AE30" s="388"/>
      <c r="AF30" s="388">
        <v>2</v>
      </c>
      <c r="AG30" s="375">
        <f t="shared" si="0"/>
        <v>20</v>
      </c>
      <c r="AH30" s="375" t="s">
        <v>406</v>
      </c>
    </row>
    <row r="31" spans="1:35" s="11" customFormat="1">
      <c r="A31" s="410" t="s">
        <v>173</v>
      </c>
      <c r="B31" s="373" t="s">
        <v>36</v>
      </c>
      <c r="C31" s="388">
        <v>2</v>
      </c>
      <c r="D31" s="388"/>
      <c r="E31" s="413" t="s">
        <v>6</v>
      </c>
      <c r="F31" s="413"/>
      <c r="G31" s="413" t="s">
        <v>6</v>
      </c>
      <c r="H31" s="388">
        <v>2</v>
      </c>
      <c r="I31" s="388"/>
      <c r="J31" s="388">
        <v>2</v>
      </c>
      <c r="K31" s="388"/>
      <c r="L31" s="413"/>
      <c r="M31" s="413"/>
      <c r="N31" s="413"/>
      <c r="O31" s="388"/>
      <c r="P31" s="388">
        <v>2</v>
      </c>
      <c r="Q31" s="388">
        <v>2</v>
      </c>
      <c r="R31" s="17">
        <v>2</v>
      </c>
      <c r="S31" s="413"/>
      <c r="T31" s="413"/>
      <c r="U31" s="388"/>
      <c r="V31" s="388">
        <v>2</v>
      </c>
      <c r="W31" s="388"/>
      <c r="X31" s="388">
        <v>2</v>
      </c>
      <c r="Y31" s="388"/>
      <c r="Z31" s="413"/>
      <c r="AA31" s="413"/>
      <c r="AB31" s="17">
        <v>2</v>
      </c>
      <c r="AC31" s="388"/>
      <c r="AD31" s="388">
        <v>2</v>
      </c>
      <c r="AE31" s="388"/>
      <c r="AF31" s="388"/>
      <c r="AG31" s="375">
        <f t="shared" si="0"/>
        <v>20</v>
      </c>
      <c r="AH31" s="375" t="s">
        <v>406</v>
      </c>
    </row>
    <row r="32" spans="1:35" s="11" customFormat="1">
      <c r="A32" s="410" t="s">
        <v>175</v>
      </c>
      <c r="B32" s="373" t="s">
        <v>36</v>
      </c>
      <c r="C32" s="388"/>
      <c r="D32" s="388">
        <v>2</v>
      </c>
      <c r="E32" s="413"/>
      <c r="F32" s="413" t="s">
        <v>6</v>
      </c>
      <c r="G32" s="413"/>
      <c r="H32" s="388"/>
      <c r="I32" s="388">
        <v>2</v>
      </c>
      <c r="J32" s="388"/>
      <c r="K32" s="388">
        <v>2</v>
      </c>
      <c r="L32" s="413"/>
      <c r="M32" s="413"/>
      <c r="N32" s="413"/>
      <c r="O32" s="388"/>
      <c r="P32" s="388">
        <v>2</v>
      </c>
      <c r="Q32" s="388"/>
      <c r="R32" s="17"/>
      <c r="S32" s="413"/>
      <c r="T32" s="413"/>
      <c r="U32" s="388">
        <v>2</v>
      </c>
      <c r="V32" s="388"/>
      <c r="W32" s="388">
        <v>2</v>
      </c>
      <c r="X32" s="388"/>
      <c r="Y32" s="388">
        <v>2</v>
      </c>
      <c r="Z32" s="413"/>
      <c r="AA32" s="413"/>
      <c r="AB32" s="17"/>
      <c r="AC32" s="388">
        <v>2</v>
      </c>
      <c r="AD32" s="388"/>
      <c r="AE32" s="388"/>
      <c r="AF32" s="388">
        <v>2</v>
      </c>
      <c r="AG32" s="375">
        <f t="shared" si="0"/>
        <v>18</v>
      </c>
      <c r="AH32" s="375" t="s">
        <v>406</v>
      </c>
    </row>
    <row r="33" spans="1:34" s="11" customFormat="1">
      <c r="A33" s="410" t="s">
        <v>177</v>
      </c>
      <c r="B33" s="373" t="s">
        <v>36</v>
      </c>
      <c r="C33" s="388">
        <v>2</v>
      </c>
      <c r="D33" s="388"/>
      <c r="E33" s="413" t="s">
        <v>6</v>
      </c>
      <c r="F33" s="413"/>
      <c r="G33" s="413" t="s">
        <v>6</v>
      </c>
      <c r="H33" s="388">
        <v>2</v>
      </c>
      <c r="I33" s="388"/>
      <c r="J33" s="388">
        <v>2</v>
      </c>
      <c r="K33" s="388">
        <v>2</v>
      </c>
      <c r="L33" s="413"/>
      <c r="M33" s="413"/>
      <c r="N33" s="413"/>
      <c r="O33" s="388">
        <v>2</v>
      </c>
      <c r="P33" s="388">
        <v>2</v>
      </c>
      <c r="Q33" s="388"/>
      <c r="R33" s="17">
        <v>2</v>
      </c>
      <c r="S33" s="413"/>
      <c r="T33" s="413"/>
      <c r="U33" s="388"/>
      <c r="V33" s="388">
        <v>2</v>
      </c>
      <c r="W33" s="388"/>
      <c r="X33" s="388"/>
      <c r="Y33" s="388"/>
      <c r="Z33" s="413"/>
      <c r="AA33" s="413"/>
      <c r="AB33" s="17">
        <v>2</v>
      </c>
      <c r="AC33" s="388"/>
      <c r="AD33" s="388">
        <v>2</v>
      </c>
      <c r="AE33" s="388"/>
      <c r="AF33" s="388"/>
      <c r="AG33" s="375">
        <f t="shared" si="0"/>
        <v>20</v>
      </c>
      <c r="AH33" s="375" t="s">
        <v>406</v>
      </c>
    </row>
    <row r="34" spans="1:34" s="11" customFormat="1">
      <c r="A34" s="411" t="s">
        <v>287</v>
      </c>
      <c r="B34" s="373" t="s">
        <v>36</v>
      </c>
      <c r="C34" s="388"/>
      <c r="D34" s="388">
        <v>2</v>
      </c>
      <c r="E34" s="413"/>
      <c r="F34" s="413" t="s">
        <v>6</v>
      </c>
      <c r="G34" s="413"/>
      <c r="H34" s="388"/>
      <c r="I34" s="388">
        <v>2</v>
      </c>
      <c r="J34" s="388"/>
      <c r="K34" s="388">
        <v>2</v>
      </c>
      <c r="L34" s="413"/>
      <c r="M34" s="413"/>
      <c r="N34" s="413"/>
      <c r="O34" s="388"/>
      <c r="P34" s="388"/>
      <c r="Q34" s="388">
        <v>2</v>
      </c>
      <c r="R34" s="17"/>
      <c r="S34" s="413"/>
      <c r="T34" s="413"/>
      <c r="U34" s="388">
        <v>2</v>
      </c>
      <c r="V34" s="388"/>
      <c r="W34" s="388">
        <v>2</v>
      </c>
      <c r="X34" s="388">
        <v>2</v>
      </c>
      <c r="Y34" s="388"/>
      <c r="Z34" s="413"/>
      <c r="AA34" s="413"/>
      <c r="AB34" s="17"/>
      <c r="AC34" s="388">
        <v>2</v>
      </c>
      <c r="AD34" s="388"/>
      <c r="AE34" s="388">
        <v>2</v>
      </c>
      <c r="AF34" s="388"/>
      <c r="AG34" s="375">
        <f t="shared" si="0"/>
        <v>18</v>
      </c>
      <c r="AH34" s="375" t="s">
        <v>406</v>
      </c>
    </row>
    <row r="35" spans="1:34" s="11" customFormat="1">
      <c r="A35" s="410" t="s">
        <v>290</v>
      </c>
      <c r="B35" s="373" t="s">
        <v>36</v>
      </c>
      <c r="C35" s="388">
        <v>1</v>
      </c>
      <c r="D35" s="388"/>
      <c r="E35" s="413" t="s">
        <v>6</v>
      </c>
      <c r="F35" s="413"/>
      <c r="G35" s="413" t="s">
        <v>6</v>
      </c>
      <c r="H35" s="388">
        <v>1</v>
      </c>
      <c r="I35" s="388"/>
      <c r="J35" s="388">
        <v>1</v>
      </c>
      <c r="K35" s="388"/>
      <c r="L35" s="413"/>
      <c r="M35" s="413"/>
      <c r="N35" s="413"/>
      <c r="O35" s="388">
        <v>1</v>
      </c>
      <c r="P35" s="388">
        <v>1</v>
      </c>
      <c r="Q35" s="388"/>
      <c r="R35" s="17">
        <v>1</v>
      </c>
      <c r="S35" s="413"/>
      <c r="T35" s="413"/>
      <c r="U35" s="388"/>
      <c r="V35" s="388">
        <v>1</v>
      </c>
      <c r="W35" s="388"/>
      <c r="X35" s="388">
        <v>1</v>
      </c>
      <c r="Y35" s="388"/>
      <c r="Z35" s="413"/>
      <c r="AA35" s="413"/>
      <c r="AB35" s="17">
        <v>1</v>
      </c>
      <c r="AC35" s="388"/>
      <c r="AD35" s="388"/>
      <c r="AE35" s="388"/>
      <c r="AF35" s="388">
        <v>1</v>
      </c>
      <c r="AG35" s="375">
        <f t="shared" si="0"/>
        <v>10</v>
      </c>
      <c r="AH35" s="375" t="s">
        <v>406</v>
      </c>
    </row>
    <row r="36" spans="1:34" s="11" customFormat="1">
      <c r="A36" s="410" t="s">
        <v>293</v>
      </c>
      <c r="B36" s="373" t="s">
        <v>36</v>
      </c>
      <c r="C36" s="388"/>
      <c r="D36" s="388">
        <v>2</v>
      </c>
      <c r="E36" s="413"/>
      <c r="F36" s="413" t="s">
        <v>6</v>
      </c>
      <c r="G36" s="413"/>
      <c r="H36" s="388"/>
      <c r="I36" s="388">
        <v>2</v>
      </c>
      <c r="J36" s="388"/>
      <c r="K36" s="388">
        <v>2</v>
      </c>
      <c r="L36" s="413"/>
      <c r="M36" s="413"/>
      <c r="N36" s="413"/>
      <c r="O36" s="388"/>
      <c r="P36" s="388"/>
      <c r="Q36" s="388">
        <v>2</v>
      </c>
      <c r="R36" s="17"/>
      <c r="S36" s="413"/>
      <c r="T36" s="413"/>
      <c r="U36" s="388">
        <v>2</v>
      </c>
      <c r="V36" s="388"/>
      <c r="W36" s="388">
        <v>2</v>
      </c>
      <c r="X36" s="388"/>
      <c r="Y36" s="388">
        <v>2</v>
      </c>
      <c r="Z36" s="413"/>
      <c r="AA36" s="413"/>
      <c r="AB36" s="17"/>
      <c r="AC36" s="388">
        <v>2</v>
      </c>
      <c r="AD36" s="388"/>
      <c r="AE36" s="388">
        <v>2</v>
      </c>
      <c r="AF36" s="388"/>
      <c r="AG36" s="375">
        <f t="shared" si="0"/>
        <v>18</v>
      </c>
      <c r="AH36" s="375" t="s">
        <v>406</v>
      </c>
    </row>
    <row r="37" spans="1:34" s="11" customFormat="1">
      <c r="A37" s="410" t="s">
        <v>295</v>
      </c>
      <c r="B37" s="373" t="s">
        <v>36</v>
      </c>
      <c r="C37" s="388">
        <v>2</v>
      </c>
      <c r="D37" s="388"/>
      <c r="E37" s="413" t="s">
        <v>6</v>
      </c>
      <c r="F37" s="413"/>
      <c r="G37" s="413" t="s">
        <v>6</v>
      </c>
      <c r="H37" s="388"/>
      <c r="I37" s="388">
        <v>2</v>
      </c>
      <c r="J37" s="388"/>
      <c r="K37" s="388">
        <v>2</v>
      </c>
      <c r="L37" s="413"/>
      <c r="M37" s="413"/>
      <c r="N37" s="413"/>
      <c r="O37" s="388">
        <v>2</v>
      </c>
      <c r="P37" s="388">
        <v>2</v>
      </c>
      <c r="Q37" s="388"/>
      <c r="R37" s="17">
        <v>2</v>
      </c>
      <c r="S37" s="413"/>
      <c r="T37" s="413"/>
      <c r="U37" s="388"/>
      <c r="V37" s="388">
        <v>2</v>
      </c>
      <c r="W37" s="388"/>
      <c r="X37" s="388"/>
      <c r="Y37" s="388"/>
      <c r="Z37" s="413"/>
      <c r="AA37" s="413"/>
      <c r="AB37" s="17">
        <v>2</v>
      </c>
      <c r="AC37" s="388"/>
      <c r="AD37" s="388">
        <v>2</v>
      </c>
      <c r="AE37" s="388"/>
      <c r="AF37" s="388">
        <v>2</v>
      </c>
      <c r="AG37" s="375">
        <f t="shared" si="0"/>
        <v>20</v>
      </c>
      <c r="AH37" s="375" t="s">
        <v>406</v>
      </c>
    </row>
    <row r="38" spans="1:34" s="11" customFormat="1">
      <c r="A38" s="410" t="s">
        <v>297</v>
      </c>
      <c r="B38" s="373" t="s">
        <v>36</v>
      </c>
      <c r="C38" s="388"/>
      <c r="D38" s="388">
        <v>2</v>
      </c>
      <c r="E38" s="413"/>
      <c r="F38" s="413" t="s">
        <v>6</v>
      </c>
      <c r="G38" s="413"/>
      <c r="H38" s="388">
        <v>2</v>
      </c>
      <c r="I38" s="388"/>
      <c r="J38" s="388">
        <v>2</v>
      </c>
      <c r="K38" s="388"/>
      <c r="L38" s="413"/>
      <c r="M38" s="413"/>
      <c r="N38" s="413"/>
      <c r="O38" s="388"/>
      <c r="P38" s="388"/>
      <c r="Q38" s="388">
        <v>2</v>
      </c>
      <c r="R38" s="17"/>
      <c r="S38" s="413"/>
      <c r="T38" s="413"/>
      <c r="U38" s="388"/>
      <c r="V38" s="388">
        <v>2</v>
      </c>
      <c r="W38" s="388"/>
      <c r="X38" s="388">
        <v>2</v>
      </c>
      <c r="Y38" s="388"/>
      <c r="Z38" s="413"/>
      <c r="AA38" s="413"/>
      <c r="AB38" s="17">
        <v>2</v>
      </c>
      <c r="AC38" s="388"/>
      <c r="AD38" s="388">
        <v>2</v>
      </c>
      <c r="AE38" s="388">
        <v>2</v>
      </c>
      <c r="AF38" s="388"/>
      <c r="AG38" s="375">
        <f t="shared" si="0"/>
        <v>18</v>
      </c>
      <c r="AH38" s="375" t="s">
        <v>406</v>
      </c>
    </row>
    <row r="39" spans="1:34" s="11" customFormat="1">
      <c r="A39" s="410" t="s">
        <v>300</v>
      </c>
      <c r="B39" s="373" t="s">
        <v>36</v>
      </c>
      <c r="C39" s="388">
        <v>2</v>
      </c>
      <c r="D39" s="388"/>
      <c r="E39" s="413" t="s">
        <v>6</v>
      </c>
      <c r="F39" s="413"/>
      <c r="G39" s="413" t="s">
        <v>6</v>
      </c>
      <c r="H39" s="388">
        <v>2</v>
      </c>
      <c r="I39" s="388"/>
      <c r="J39" s="388">
        <v>2</v>
      </c>
      <c r="K39" s="388">
        <v>2</v>
      </c>
      <c r="L39" s="413"/>
      <c r="M39" s="413"/>
      <c r="N39" s="413"/>
      <c r="O39" s="388">
        <v>2</v>
      </c>
      <c r="P39" s="388">
        <v>2</v>
      </c>
      <c r="Q39" s="388"/>
      <c r="R39" s="17">
        <v>2</v>
      </c>
      <c r="S39" s="413"/>
      <c r="T39" s="413"/>
      <c r="U39" s="388"/>
      <c r="V39" s="388"/>
      <c r="W39" s="388">
        <v>2</v>
      </c>
      <c r="X39" s="388"/>
      <c r="Y39" s="388"/>
      <c r="Z39" s="413"/>
      <c r="AA39" s="413"/>
      <c r="AB39" s="17">
        <v>2</v>
      </c>
      <c r="AC39" s="388">
        <v>2</v>
      </c>
      <c r="AD39" s="388"/>
      <c r="AE39" s="388"/>
      <c r="AF39" s="388"/>
      <c r="AG39" s="375">
        <f t="shared" si="0"/>
        <v>20</v>
      </c>
      <c r="AH39" s="375" t="s">
        <v>406</v>
      </c>
    </row>
    <row r="40" spans="1:34" s="11" customFormat="1">
      <c r="A40" s="410" t="s">
        <v>303</v>
      </c>
      <c r="B40" s="373" t="s">
        <v>36</v>
      </c>
      <c r="C40" s="388"/>
      <c r="D40" s="388">
        <v>2</v>
      </c>
      <c r="E40" s="413"/>
      <c r="F40" s="413" t="s">
        <v>6</v>
      </c>
      <c r="G40" s="413"/>
      <c r="H40" s="388"/>
      <c r="I40" s="388">
        <v>2</v>
      </c>
      <c r="J40" s="388">
        <v>2</v>
      </c>
      <c r="K40" s="388"/>
      <c r="L40" s="413"/>
      <c r="M40" s="413"/>
      <c r="N40" s="413"/>
      <c r="O40" s="388"/>
      <c r="P40" s="388">
        <v>2</v>
      </c>
      <c r="Q40" s="388"/>
      <c r="R40" s="17"/>
      <c r="S40" s="413"/>
      <c r="T40" s="413"/>
      <c r="U40" s="388">
        <v>2</v>
      </c>
      <c r="V40" s="388">
        <v>2</v>
      </c>
      <c r="W40" s="388"/>
      <c r="X40" s="388">
        <v>2</v>
      </c>
      <c r="Y40" s="388"/>
      <c r="Z40" s="413"/>
      <c r="AA40" s="413"/>
      <c r="AB40" s="17"/>
      <c r="AC40" s="388">
        <v>2</v>
      </c>
      <c r="AD40" s="388"/>
      <c r="AE40" s="388">
        <v>2</v>
      </c>
      <c r="AF40" s="388"/>
      <c r="AG40" s="375">
        <f t="shared" si="0"/>
        <v>18</v>
      </c>
      <c r="AH40" s="375" t="s">
        <v>406</v>
      </c>
    </row>
    <row r="41" spans="1:34" s="11" customFormat="1">
      <c r="A41" s="410" t="s">
        <v>179</v>
      </c>
      <c r="B41" s="373" t="s">
        <v>36</v>
      </c>
      <c r="C41" s="388">
        <v>2</v>
      </c>
      <c r="D41" s="388"/>
      <c r="E41" s="413" t="s">
        <v>6</v>
      </c>
      <c r="F41" s="413"/>
      <c r="G41" s="413" t="s">
        <v>6</v>
      </c>
      <c r="H41" s="388"/>
      <c r="I41" s="388">
        <v>2</v>
      </c>
      <c r="J41" s="388"/>
      <c r="K41" s="388">
        <v>2</v>
      </c>
      <c r="L41" s="413"/>
      <c r="M41" s="413"/>
      <c r="N41" s="413"/>
      <c r="O41" s="388">
        <v>2</v>
      </c>
      <c r="P41" s="388"/>
      <c r="Q41" s="388">
        <v>2</v>
      </c>
      <c r="R41" s="17">
        <v>2</v>
      </c>
      <c r="S41" s="413"/>
      <c r="T41" s="413"/>
      <c r="U41" s="388"/>
      <c r="V41" s="388"/>
      <c r="W41" s="388">
        <v>2</v>
      </c>
      <c r="X41" s="388"/>
      <c r="Y41" s="388"/>
      <c r="Z41" s="413"/>
      <c r="AA41" s="413"/>
      <c r="AB41" s="17">
        <v>2</v>
      </c>
      <c r="AC41" s="388"/>
      <c r="AD41" s="388">
        <v>2</v>
      </c>
      <c r="AE41" s="388"/>
      <c r="AF41" s="388">
        <v>2</v>
      </c>
      <c r="AG41" s="375">
        <f t="shared" si="0"/>
        <v>20</v>
      </c>
      <c r="AH41" s="375" t="s">
        <v>406</v>
      </c>
    </row>
    <row r="42" spans="1:34" s="11" customFormat="1">
      <c r="A42" s="410" t="s">
        <v>181</v>
      </c>
      <c r="B42" s="373" t="s">
        <v>36</v>
      </c>
      <c r="C42" s="388"/>
      <c r="D42" s="388">
        <v>2</v>
      </c>
      <c r="E42" s="413"/>
      <c r="F42" s="413">
        <v>2</v>
      </c>
      <c r="G42" s="413"/>
      <c r="H42" s="388">
        <v>2</v>
      </c>
      <c r="I42" s="388"/>
      <c r="J42" s="388"/>
      <c r="K42" s="388">
        <v>2</v>
      </c>
      <c r="L42" s="413"/>
      <c r="M42" s="413"/>
      <c r="N42" s="413"/>
      <c r="O42" s="388"/>
      <c r="P42" s="388">
        <v>2</v>
      </c>
      <c r="Q42" s="388"/>
      <c r="R42" s="17"/>
      <c r="S42" s="413"/>
      <c r="T42" s="413"/>
      <c r="U42" s="388">
        <v>2</v>
      </c>
      <c r="V42" s="388">
        <v>2</v>
      </c>
      <c r="W42" s="388"/>
      <c r="X42" s="388"/>
      <c r="Y42" s="388">
        <v>2</v>
      </c>
      <c r="Z42" s="413"/>
      <c r="AA42" s="413"/>
      <c r="AB42" s="17"/>
      <c r="AC42" s="388">
        <v>2</v>
      </c>
      <c r="AD42" s="388"/>
      <c r="AE42" s="388">
        <v>2</v>
      </c>
      <c r="AF42" s="388"/>
      <c r="AG42" s="375">
        <f t="shared" si="0"/>
        <v>20</v>
      </c>
      <c r="AH42" s="375" t="s">
        <v>406</v>
      </c>
    </row>
    <row r="43" spans="1:34" s="11" customFormat="1">
      <c r="A43" s="520" t="s">
        <v>317</v>
      </c>
      <c r="B43" s="521"/>
      <c r="C43" s="433">
        <f>SUM(C13:C42)</f>
        <v>29</v>
      </c>
      <c r="D43" s="433">
        <f>SUM(D13:D42)</f>
        <v>30</v>
      </c>
      <c r="E43" s="409">
        <f t="shared" ref="E43:G43" si="1">SUM(E13:E42)</f>
        <v>0</v>
      </c>
      <c r="F43" s="409">
        <f t="shared" si="1"/>
        <v>2</v>
      </c>
      <c r="G43" s="409">
        <f t="shared" si="1"/>
        <v>0</v>
      </c>
      <c r="H43" s="433">
        <f>SUM(H13:H42)</f>
        <v>27</v>
      </c>
      <c r="I43" s="433">
        <f>SUM(I13:I42)</f>
        <v>30</v>
      </c>
      <c r="J43" s="433">
        <f>SUM(J13:J42)</f>
        <v>25</v>
      </c>
      <c r="K43" s="433">
        <f>SUM(K13:K42)</f>
        <v>42</v>
      </c>
      <c r="L43" s="409"/>
      <c r="M43" s="409"/>
      <c r="N43" s="409"/>
      <c r="O43" s="198">
        <f t="shared" ref="O43:W43" si="2">SUM(O13:O42)</f>
        <v>31</v>
      </c>
      <c r="P43" s="198">
        <f t="shared" si="2"/>
        <v>33</v>
      </c>
      <c r="Q43" s="198">
        <f t="shared" si="2"/>
        <v>28</v>
      </c>
      <c r="R43" s="198">
        <f t="shared" si="2"/>
        <v>27</v>
      </c>
      <c r="S43" s="409"/>
      <c r="T43" s="409"/>
      <c r="U43" s="198">
        <f t="shared" si="2"/>
        <v>22</v>
      </c>
      <c r="V43" s="198">
        <f t="shared" si="2"/>
        <v>31</v>
      </c>
      <c r="W43" s="198">
        <f t="shared" si="2"/>
        <v>26</v>
      </c>
      <c r="X43" s="198">
        <f t="shared" ref="X43:AB43" si="3">SUM(X13:X42)</f>
        <v>21</v>
      </c>
      <c r="Y43" s="198">
        <f t="shared" si="3"/>
        <v>20</v>
      </c>
      <c r="Z43" s="409"/>
      <c r="AA43" s="409"/>
      <c r="AB43" s="198">
        <f t="shared" si="3"/>
        <v>31</v>
      </c>
      <c r="AC43" s="198">
        <f t="shared" ref="AC43" si="4">SUM(AC13:AC42)</f>
        <v>30</v>
      </c>
      <c r="AD43" s="198">
        <f t="shared" ref="AD43" si="5">SUM(AD13:AD42)</f>
        <v>28</v>
      </c>
      <c r="AE43" s="198">
        <f t="shared" ref="AE43" si="6">SUM(AE13:AE42)</f>
        <v>30</v>
      </c>
      <c r="AF43" s="198">
        <f t="shared" ref="AF43" si="7">SUM(AF13:AF42)</f>
        <v>15</v>
      </c>
      <c r="AG43" s="378">
        <f>SUM(AG13:AG42)</f>
        <v>558</v>
      </c>
      <c r="AH43" s="375"/>
    </row>
    <row r="44" spans="1:34" s="11" customFormat="1">
      <c r="A44" s="533"/>
      <c r="B44" s="534"/>
      <c r="C44" s="534"/>
      <c r="D44" s="534"/>
      <c r="E44" s="534"/>
      <c r="F44" s="534"/>
      <c r="G44" s="534"/>
      <c r="H44" s="534"/>
      <c r="I44" s="534"/>
      <c r="J44" s="534"/>
      <c r="K44" s="534"/>
      <c r="L44" s="534"/>
      <c r="M44" s="534"/>
      <c r="N44" s="534"/>
      <c r="O44" s="534"/>
      <c r="P44" s="534"/>
      <c r="Q44" s="534"/>
      <c r="R44" s="534"/>
      <c r="S44" s="534"/>
      <c r="T44" s="534"/>
      <c r="U44" s="534"/>
      <c r="V44" s="534"/>
      <c r="W44" s="534"/>
      <c r="X44" s="534"/>
      <c r="Y44" s="534"/>
      <c r="Z44" s="534"/>
      <c r="AA44" s="534"/>
      <c r="AB44" s="534"/>
      <c r="AC44" s="534"/>
      <c r="AD44" s="534"/>
      <c r="AE44" s="534"/>
      <c r="AF44" s="535"/>
      <c r="AG44" s="424" t="s">
        <v>46</v>
      </c>
      <c r="AH44" s="375" t="s">
        <v>406</v>
      </c>
    </row>
    <row r="45" spans="1:34" s="11" customFormat="1">
      <c r="A45" s="536"/>
      <c r="B45" s="537"/>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8"/>
      <c r="AG45" s="424" t="s">
        <v>47</v>
      </c>
      <c r="AH45" s="375" t="s">
        <v>406</v>
      </c>
    </row>
    <row r="46" spans="1:34" s="11" customFormat="1">
      <c r="A46" s="536"/>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8"/>
      <c r="AG46" s="437" t="s">
        <v>89</v>
      </c>
      <c r="AH46" s="422" t="s">
        <v>406</v>
      </c>
    </row>
    <row r="47" spans="1:34" s="11" customFormat="1">
      <c r="A47" s="493" t="s">
        <v>6</v>
      </c>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1:34" s="11" customFormat="1">
      <c r="A48" s="496" t="s">
        <v>340</v>
      </c>
      <c r="B48" s="497"/>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8"/>
    </row>
    <row r="49" spans="1:39" s="11" customFormat="1">
      <c r="A49" s="387" t="s">
        <v>399</v>
      </c>
      <c r="B49" s="371"/>
      <c r="C49" s="532">
        <v>1</v>
      </c>
      <c r="D49" s="532"/>
      <c r="E49" s="532"/>
      <c r="F49" s="532"/>
      <c r="G49" s="532"/>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375">
        <v>1</v>
      </c>
      <c r="AH49" s="375" t="s">
        <v>406</v>
      </c>
    </row>
    <row r="50" spans="1:39" s="11" customFormat="1">
      <c r="A50" s="387" t="s">
        <v>400</v>
      </c>
      <c r="B50" s="371"/>
      <c r="C50" s="532">
        <v>1</v>
      </c>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375">
        <v>1</v>
      </c>
      <c r="AH50" s="375" t="s">
        <v>406</v>
      </c>
    </row>
    <row r="51" spans="1:39" s="11" customFormat="1">
      <c r="A51" s="387" t="s">
        <v>11</v>
      </c>
      <c r="B51" s="371"/>
      <c r="C51" s="532">
        <v>1</v>
      </c>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375">
        <v>1</v>
      </c>
      <c r="AH51" s="375" t="s">
        <v>406</v>
      </c>
    </row>
    <row r="52" spans="1:39" s="11" customFormat="1">
      <c r="A52" s="387" t="s">
        <v>39</v>
      </c>
      <c r="B52" s="371"/>
      <c r="C52" s="532">
        <v>1</v>
      </c>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375">
        <v>1</v>
      </c>
      <c r="AH52" s="375" t="s">
        <v>406</v>
      </c>
    </row>
    <row r="53" spans="1:39" s="11" customFormat="1">
      <c r="A53" s="496" t="s">
        <v>398</v>
      </c>
      <c r="B53" s="498"/>
      <c r="C53" s="530">
        <f>SUM(AG49:AG52)</f>
        <v>4</v>
      </c>
      <c r="D53" s="499"/>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500"/>
      <c r="AH53" s="375"/>
    </row>
    <row r="54" spans="1:39" s="11" customFormat="1">
      <c r="A54" s="539"/>
      <c r="B54" s="540"/>
      <c r="C54" s="540"/>
      <c r="D54" s="540"/>
      <c r="E54" s="540"/>
      <c r="F54" s="540"/>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425" t="s">
        <v>46</v>
      </c>
      <c r="AH54" s="375" t="s">
        <v>406</v>
      </c>
    </row>
    <row r="55" spans="1:39" s="11" customFormat="1">
      <c r="A55" s="541"/>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425" t="s">
        <v>47</v>
      </c>
      <c r="AH55" s="375" t="s">
        <v>406</v>
      </c>
    </row>
    <row r="56" spans="1:39" s="11" customFormat="1">
      <c r="A56" s="541"/>
      <c r="B56" s="529"/>
      <c r="C56" s="529"/>
      <c r="D56" s="529"/>
      <c r="E56" s="529"/>
      <c r="F56" s="529"/>
      <c r="G56" s="529"/>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425" t="s">
        <v>48</v>
      </c>
      <c r="AH56" s="375" t="s">
        <v>406</v>
      </c>
    </row>
    <row r="57" spans="1:39" s="11" customFormat="1">
      <c r="A57" s="493" t="s">
        <v>6</v>
      </c>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row>
    <row r="58" spans="1:39" s="11" customFormat="1">
      <c r="A58" s="496" t="s">
        <v>340</v>
      </c>
      <c r="B58" s="497"/>
      <c r="C58" s="497"/>
      <c r="D58" s="497"/>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8"/>
    </row>
    <row r="59" spans="1:39" s="11" customFormat="1">
      <c r="A59" s="386" t="s">
        <v>391</v>
      </c>
      <c r="B59" s="373"/>
      <c r="C59" s="388"/>
      <c r="D59" s="388"/>
      <c r="E59" s="413"/>
      <c r="F59" s="413"/>
      <c r="G59" s="413"/>
      <c r="H59" s="388"/>
      <c r="I59" s="388"/>
      <c r="J59" s="388"/>
      <c r="K59" s="388"/>
      <c r="L59" s="413"/>
      <c r="M59" s="413"/>
      <c r="N59" s="413"/>
      <c r="O59" s="388"/>
      <c r="P59" s="388"/>
      <c r="Q59" s="388"/>
      <c r="R59" s="17"/>
      <c r="S59" s="413"/>
      <c r="T59" s="413"/>
      <c r="U59" s="388"/>
      <c r="V59" s="388"/>
      <c r="W59" s="388"/>
      <c r="X59" s="388"/>
      <c r="Y59" s="388"/>
      <c r="Z59" s="413"/>
      <c r="AA59" s="413"/>
      <c r="AB59" s="17"/>
      <c r="AC59" s="388"/>
      <c r="AD59" s="388"/>
      <c r="AE59" s="388"/>
      <c r="AF59" s="388"/>
      <c r="AG59" s="375"/>
      <c r="AH59" s="375"/>
      <c r="AI59" s="479" t="s">
        <v>6</v>
      </c>
      <c r="AJ59" s="479"/>
      <c r="AK59" s="479"/>
      <c r="AL59" s="479"/>
      <c r="AM59" s="480"/>
    </row>
    <row r="60" spans="1:39" s="11" customFormat="1">
      <c r="A60" s="387" t="s">
        <v>388</v>
      </c>
      <c r="B60" s="373" t="s">
        <v>36</v>
      </c>
      <c r="C60" s="388">
        <v>32</v>
      </c>
      <c r="D60" s="388">
        <v>32</v>
      </c>
      <c r="E60" s="413">
        <v>32</v>
      </c>
      <c r="F60" s="413">
        <v>32</v>
      </c>
      <c r="G60" s="413">
        <v>32</v>
      </c>
      <c r="H60" s="388">
        <v>32</v>
      </c>
      <c r="I60" s="388">
        <v>32</v>
      </c>
      <c r="J60" s="388">
        <v>32</v>
      </c>
      <c r="K60" s="388">
        <v>32</v>
      </c>
      <c r="L60" s="413">
        <v>32</v>
      </c>
      <c r="M60" s="413">
        <v>32</v>
      </c>
      <c r="N60" s="413">
        <v>32</v>
      </c>
      <c r="O60" s="388">
        <v>32</v>
      </c>
      <c r="P60" s="388">
        <v>32</v>
      </c>
      <c r="Q60" s="388">
        <v>32</v>
      </c>
      <c r="R60" s="17">
        <v>32</v>
      </c>
      <c r="S60" s="413">
        <v>32</v>
      </c>
      <c r="T60" s="413">
        <v>32</v>
      </c>
      <c r="U60" s="388">
        <v>32</v>
      </c>
      <c r="V60" s="388">
        <v>32</v>
      </c>
      <c r="W60" s="388">
        <v>32</v>
      </c>
      <c r="X60" s="388">
        <v>32</v>
      </c>
      <c r="Y60" s="388">
        <v>32</v>
      </c>
      <c r="Z60" s="413">
        <v>32</v>
      </c>
      <c r="AA60" s="413">
        <v>32</v>
      </c>
      <c r="AB60" s="17">
        <v>32</v>
      </c>
      <c r="AC60" s="388">
        <v>32</v>
      </c>
      <c r="AD60" s="388">
        <v>32</v>
      </c>
      <c r="AE60" s="388">
        <v>32</v>
      </c>
      <c r="AF60" s="388">
        <v>32</v>
      </c>
      <c r="AG60" s="375">
        <f>SUM(C60:AF60)</f>
        <v>960</v>
      </c>
      <c r="AH60" s="375" t="s">
        <v>406</v>
      </c>
      <c r="AI60" s="365"/>
      <c r="AJ60" s="358"/>
      <c r="AK60" s="358"/>
      <c r="AL60" s="358"/>
      <c r="AM60" s="359"/>
    </row>
    <row r="61" spans="1:39" s="11" customFormat="1">
      <c r="A61" s="387" t="s">
        <v>389</v>
      </c>
      <c r="B61" s="373" t="s">
        <v>36</v>
      </c>
      <c r="C61" s="388">
        <v>32</v>
      </c>
      <c r="D61" s="388">
        <v>32</v>
      </c>
      <c r="E61" s="413">
        <v>32</v>
      </c>
      <c r="F61" s="413">
        <v>32</v>
      </c>
      <c r="G61" s="413">
        <v>32</v>
      </c>
      <c r="H61" s="388">
        <v>32</v>
      </c>
      <c r="I61" s="388">
        <v>32</v>
      </c>
      <c r="J61" s="388">
        <v>32</v>
      </c>
      <c r="K61" s="388">
        <v>32</v>
      </c>
      <c r="L61" s="413">
        <v>32</v>
      </c>
      <c r="M61" s="413">
        <v>32</v>
      </c>
      <c r="N61" s="413">
        <v>32</v>
      </c>
      <c r="O61" s="388">
        <v>32</v>
      </c>
      <c r="P61" s="388">
        <v>32</v>
      </c>
      <c r="Q61" s="388">
        <v>32</v>
      </c>
      <c r="R61" s="17">
        <v>32</v>
      </c>
      <c r="S61" s="413">
        <v>32</v>
      </c>
      <c r="T61" s="413">
        <v>32</v>
      </c>
      <c r="U61" s="388">
        <v>32</v>
      </c>
      <c r="V61" s="388">
        <v>32</v>
      </c>
      <c r="W61" s="388">
        <v>32</v>
      </c>
      <c r="X61" s="388">
        <v>32</v>
      </c>
      <c r="Y61" s="388">
        <v>32</v>
      </c>
      <c r="Z61" s="413">
        <v>32</v>
      </c>
      <c r="AA61" s="413">
        <v>32</v>
      </c>
      <c r="AB61" s="17">
        <v>32</v>
      </c>
      <c r="AC61" s="388">
        <v>32</v>
      </c>
      <c r="AD61" s="388">
        <v>32</v>
      </c>
      <c r="AE61" s="388">
        <v>32</v>
      </c>
      <c r="AF61" s="388">
        <v>32</v>
      </c>
      <c r="AG61" s="375">
        <f>SUM(C61:AF61)</f>
        <v>960</v>
      </c>
      <c r="AH61" s="375" t="s">
        <v>406</v>
      </c>
      <c r="AI61" s="365"/>
      <c r="AJ61" s="358"/>
      <c r="AK61" s="358"/>
      <c r="AL61" s="358"/>
      <c r="AM61" s="359"/>
    </row>
    <row r="62" spans="1:39" s="11" customFormat="1">
      <c r="A62" s="387" t="s">
        <v>390</v>
      </c>
      <c r="B62" s="373" t="s">
        <v>36</v>
      </c>
      <c r="C62" s="388">
        <v>32</v>
      </c>
      <c r="D62" s="388">
        <v>32</v>
      </c>
      <c r="E62" s="413">
        <v>32</v>
      </c>
      <c r="F62" s="413">
        <v>32</v>
      </c>
      <c r="G62" s="413">
        <v>32</v>
      </c>
      <c r="H62" s="388">
        <v>32</v>
      </c>
      <c r="I62" s="388">
        <v>32</v>
      </c>
      <c r="J62" s="388">
        <v>32</v>
      </c>
      <c r="K62" s="388">
        <v>32</v>
      </c>
      <c r="L62" s="413">
        <v>32</v>
      </c>
      <c r="M62" s="413">
        <v>32</v>
      </c>
      <c r="N62" s="413">
        <v>32</v>
      </c>
      <c r="O62" s="388">
        <v>32</v>
      </c>
      <c r="P62" s="388">
        <v>32</v>
      </c>
      <c r="Q62" s="388">
        <v>32</v>
      </c>
      <c r="R62" s="17">
        <v>32</v>
      </c>
      <c r="S62" s="413">
        <v>32</v>
      </c>
      <c r="T62" s="413">
        <v>32</v>
      </c>
      <c r="U62" s="388">
        <v>32</v>
      </c>
      <c r="V62" s="388">
        <v>32</v>
      </c>
      <c r="W62" s="388">
        <v>32</v>
      </c>
      <c r="X62" s="388">
        <v>32</v>
      </c>
      <c r="Y62" s="388">
        <v>32</v>
      </c>
      <c r="Z62" s="413">
        <v>32</v>
      </c>
      <c r="AA62" s="413">
        <v>32</v>
      </c>
      <c r="AB62" s="17">
        <v>32</v>
      </c>
      <c r="AC62" s="388">
        <v>32</v>
      </c>
      <c r="AD62" s="388">
        <v>32</v>
      </c>
      <c r="AE62" s="388">
        <v>32</v>
      </c>
      <c r="AF62" s="388">
        <v>32</v>
      </c>
      <c r="AG62" s="375">
        <f>SUM(C62:AF62)</f>
        <v>960</v>
      </c>
      <c r="AH62" s="375" t="s">
        <v>406</v>
      </c>
      <c r="AI62" s="365"/>
      <c r="AJ62" s="358"/>
      <c r="AK62" s="358"/>
      <c r="AL62" s="358"/>
      <c r="AM62" s="359"/>
    </row>
    <row r="63" spans="1:39" s="11" customFormat="1">
      <c r="A63" s="471" t="s">
        <v>336</v>
      </c>
      <c r="B63" s="473"/>
      <c r="C63" s="388">
        <f t="shared" ref="C63:AF63" si="8">SUM(C60:C62)</f>
        <v>96</v>
      </c>
      <c r="D63" s="388">
        <f t="shared" si="8"/>
        <v>96</v>
      </c>
      <c r="E63" s="413">
        <f t="shared" si="8"/>
        <v>96</v>
      </c>
      <c r="F63" s="413">
        <f t="shared" si="8"/>
        <v>96</v>
      </c>
      <c r="G63" s="413">
        <f t="shared" si="8"/>
        <v>96</v>
      </c>
      <c r="H63" s="388">
        <f t="shared" si="8"/>
        <v>96</v>
      </c>
      <c r="I63" s="388">
        <f t="shared" si="8"/>
        <v>96</v>
      </c>
      <c r="J63" s="388">
        <f t="shared" si="8"/>
        <v>96</v>
      </c>
      <c r="K63" s="388">
        <f t="shared" si="8"/>
        <v>96</v>
      </c>
      <c r="L63" s="413">
        <f t="shared" si="8"/>
        <v>96</v>
      </c>
      <c r="M63" s="413">
        <f t="shared" si="8"/>
        <v>96</v>
      </c>
      <c r="N63" s="413">
        <f t="shared" si="8"/>
        <v>96</v>
      </c>
      <c r="O63" s="388">
        <f t="shared" si="8"/>
        <v>96</v>
      </c>
      <c r="P63" s="388">
        <f t="shared" si="8"/>
        <v>96</v>
      </c>
      <c r="Q63" s="388">
        <f t="shared" si="8"/>
        <v>96</v>
      </c>
      <c r="R63" s="17">
        <f t="shared" si="8"/>
        <v>96</v>
      </c>
      <c r="S63" s="413">
        <f t="shared" si="8"/>
        <v>96</v>
      </c>
      <c r="T63" s="413">
        <f t="shared" si="8"/>
        <v>96</v>
      </c>
      <c r="U63" s="388">
        <f t="shared" si="8"/>
        <v>96</v>
      </c>
      <c r="V63" s="388">
        <f t="shared" si="8"/>
        <v>96</v>
      </c>
      <c r="W63" s="388">
        <f t="shared" si="8"/>
        <v>96</v>
      </c>
      <c r="X63" s="388">
        <f t="shared" si="8"/>
        <v>96</v>
      </c>
      <c r="Y63" s="388">
        <f t="shared" si="8"/>
        <v>96</v>
      </c>
      <c r="Z63" s="413">
        <f t="shared" si="8"/>
        <v>96</v>
      </c>
      <c r="AA63" s="413">
        <f t="shared" si="8"/>
        <v>96</v>
      </c>
      <c r="AB63" s="17">
        <f t="shared" si="8"/>
        <v>96</v>
      </c>
      <c r="AC63" s="388">
        <f t="shared" si="8"/>
        <v>96</v>
      </c>
      <c r="AD63" s="388">
        <f t="shared" si="8"/>
        <v>96</v>
      </c>
      <c r="AE63" s="388">
        <f t="shared" si="8"/>
        <v>96</v>
      </c>
      <c r="AF63" s="388">
        <f t="shared" si="8"/>
        <v>96</v>
      </c>
      <c r="AG63" s="375">
        <f>SUM(AG60:AG62)</f>
        <v>2880</v>
      </c>
      <c r="AH63" s="375"/>
      <c r="AI63" s="481" t="s">
        <v>6</v>
      </c>
      <c r="AJ63" s="481"/>
      <c r="AK63" s="481"/>
      <c r="AL63" s="481"/>
      <c r="AM63" s="482"/>
    </row>
    <row r="64" spans="1:39" s="11" customFormat="1">
      <c r="A64" s="516" t="s">
        <v>6</v>
      </c>
      <c r="B64" s="515"/>
      <c r="C64" s="515"/>
      <c r="D64" s="515"/>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7"/>
      <c r="AG64" s="385" t="s">
        <v>46</v>
      </c>
      <c r="AH64" s="375" t="s">
        <v>406</v>
      </c>
    </row>
    <row r="65" spans="1:34" s="11" customFormat="1">
      <c r="A65" s="518"/>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519"/>
      <c r="AG65" s="385" t="s">
        <v>47</v>
      </c>
      <c r="AH65" s="375" t="s">
        <v>406</v>
      </c>
    </row>
    <row r="66" spans="1:34" s="11" customFormat="1">
      <c r="A66" s="518"/>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519"/>
      <c r="AG66" s="385" t="s">
        <v>48</v>
      </c>
      <c r="AH66" s="375" t="s">
        <v>406</v>
      </c>
    </row>
    <row r="67" spans="1:34" s="11" customFormat="1">
      <c r="A67" s="528" t="s">
        <v>48</v>
      </c>
      <c r="B67" s="528"/>
      <c r="C67" s="528"/>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28"/>
      <c r="AE67" s="528"/>
      <c r="AF67" s="528"/>
      <c r="AG67" s="528"/>
      <c r="AH67" s="528"/>
    </row>
    <row r="68" spans="1:34" s="11" customFormat="1">
      <c r="O68" s="363"/>
    </row>
    <row r="69" spans="1:34" s="11" customFormat="1">
      <c r="O69" s="363"/>
      <c r="AG69" s="361"/>
      <c r="AH69" s="361"/>
    </row>
    <row r="70" spans="1:34" s="11" customFormat="1">
      <c r="O70" s="363"/>
    </row>
    <row r="71" spans="1:34" s="11" customFormat="1">
      <c r="O71" s="363"/>
    </row>
    <row r="72" spans="1:34" s="11" customFormat="1">
      <c r="O72" s="363"/>
    </row>
    <row r="73" spans="1:34" s="11" customFormat="1">
      <c r="O73" s="363"/>
    </row>
    <row r="74" spans="1:34" s="11" customFormat="1">
      <c r="O74" s="363"/>
    </row>
    <row r="75" spans="1:34" s="11" customFormat="1">
      <c r="O75" s="363"/>
    </row>
    <row r="76" spans="1:34" s="11" customFormat="1">
      <c r="O76" s="363"/>
    </row>
    <row r="77" spans="1:34" s="11" customFormat="1">
      <c r="O77" s="363"/>
    </row>
    <row r="78" spans="1:34" s="11" customFormat="1">
      <c r="O78" s="363"/>
    </row>
    <row r="79" spans="1:34" s="11" customFormat="1">
      <c r="O79" s="363"/>
    </row>
    <row r="80" spans="1:34" s="11" customFormat="1">
      <c r="O80" s="363"/>
    </row>
    <row r="81" spans="15:15" s="11" customFormat="1">
      <c r="O81" s="363"/>
    </row>
    <row r="82" spans="15:15" s="11" customFormat="1">
      <c r="O82" s="363"/>
    </row>
    <row r="83" spans="15:15" s="11" customFormat="1">
      <c r="O83" s="363"/>
    </row>
    <row r="84" spans="15:15" s="11" customFormat="1">
      <c r="O84" s="363"/>
    </row>
    <row r="85" spans="15:15" s="11" customFormat="1">
      <c r="O85" s="363"/>
    </row>
    <row r="86" spans="15:15" s="11" customFormat="1">
      <c r="O86" s="363"/>
    </row>
    <row r="87" spans="15:15" s="11" customFormat="1">
      <c r="O87" s="363"/>
    </row>
    <row r="88" spans="15:15" s="11" customFormat="1">
      <c r="O88" s="363"/>
    </row>
    <row r="89" spans="15:15" s="11" customFormat="1">
      <c r="O89" s="363"/>
    </row>
    <row r="90" spans="15:15" s="11" customFormat="1">
      <c r="O90" s="363"/>
    </row>
    <row r="91" spans="15:15" s="11" customFormat="1">
      <c r="O91" s="363"/>
    </row>
    <row r="92" spans="15:15" s="11" customFormat="1">
      <c r="O92" s="363"/>
    </row>
    <row r="93" spans="15:15" s="11" customFormat="1">
      <c r="O93" s="363"/>
    </row>
    <row r="94" spans="15:15" s="11" customFormat="1">
      <c r="O94" s="363"/>
    </row>
    <row r="95" spans="15:15" s="11" customFormat="1">
      <c r="O95" s="363"/>
    </row>
    <row r="96" spans="15:15" s="11" customFormat="1">
      <c r="O96" s="363"/>
    </row>
    <row r="97" spans="15:15" s="11" customFormat="1">
      <c r="O97" s="363"/>
    </row>
    <row r="98" spans="15:15" s="11" customFormat="1">
      <c r="O98" s="363"/>
    </row>
    <row r="99" spans="15:15" s="11" customFormat="1">
      <c r="O99" s="363"/>
    </row>
    <row r="100" spans="15:15" s="11" customFormat="1">
      <c r="O100" s="363"/>
    </row>
    <row r="101" spans="15:15" s="11" customFormat="1">
      <c r="O101" s="363"/>
    </row>
    <row r="102" spans="15:15" s="11" customFormat="1">
      <c r="O102" s="363"/>
    </row>
    <row r="103" spans="15:15" s="11" customFormat="1">
      <c r="O103" s="363"/>
    </row>
    <row r="104" spans="15:15" s="11" customFormat="1">
      <c r="O104" s="363"/>
    </row>
    <row r="105" spans="15:15" s="11" customFormat="1">
      <c r="O105" s="363"/>
    </row>
    <row r="106" spans="15:15" s="11" customFormat="1">
      <c r="O106" s="363"/>
    </row>
    <row r="107" spans="15:15" s="11" customFormat="1">
      <c r="O107" s="363"/>
    </row>
    <row r="108" spans="15:15" s="11" customFormat="1">
      <c r="O108" s="363"/>
    </row>
    <row r="109" spans="15:15" s="11" customFormat="1">
      <c r="O109" s="363"/>
    </row>
    <row r="110" spans="15:15" s="11" customFormat="1">
      <c r="O110" s="363"/>
    </row>
    <row r="111" spans="15:15" s="11" customFormat="1">
      <c r="O111" s="363"/>
    </row>
    <row r="112" spans="15:15" s="11" customFormat="1">
      <c r="O112" s="363"/>
    </row>
    <row r="113" spans="15:15" s="11" customFormat="1">
      <c r="O113" s="363"/>
    </row>
    <row r="114" spans="15:15" s="11" customFormat="1">
      <c r="O114" s="363"/>
    </row>
    <row r="115" spans="15:15" s="11" customFormat="1">
      <c r="O115" s="363"/>
    </row>
    <row r="116" spans="15:15" s="11" customFormat="1">
      <c r="O116" s="363"/>
    </row>
    <row r="117" spans="15:15" s="11" customFormat="1">
      <c r="O117" s="363"/>
    </row>
    <row r="118" spans="15:15" s="11" customFormat="1">
      <c r="O118" s="363"/>
    </row>
    <row r="119" spans="15:15" s="11" customFormat="1">
      <c r="O119" s="363"/>
    </row>
    <row r="120" spans="15:15" s="11" customFormat="1">
      <c r="O120" s="363"/>
    </row>
    <row r="121" spans="15:15" s="11" customFormat="1">
      <c r="O121" s="363"/>
    </row>
    <row r="122" spans="15:15" s="11" customFormat="1">
      <c r="O122" s="363"/>
    </row>
    <row r="123" spans="15:15" s="11" customFormat="1">
      <c r="O123" s="363"/>
    </row>
    <row r="124" spans="15:15" s="11" customFormat="1">
      <c r="O124" s="363"/>
    </row>
    <row r="125" spans="15:15" s="11" customFormat="1">
      <c r="O125" s="363"/>
    </row>
    <row r="126" spans="15:15" s="11" customFormat="1">
      <c r="O126" s="363"/>
    </row>
    <row r="127" spans="15:15" s="11" customFormat="1">
      <c r="O127" s="363"/>
    </row>
    <row r="128" spans="15:15" s="11" customFormat="1">
      <c r="O128" s="363"/>
    </row>
    <row r="129" spans="15:15" s="11" customFormat="1">
      <c r="O129" s="363"/>
    </row>
    <row r="130" spans="15:15" s="11" customFormat="1">
      <c r="O130" s="363"/>
    </row>
    <row r="131" spans="15:15" s="11" customFormat="1">
      <c r="O131" s="363"/>
    </row>
    <row r="132" spans="15:15" s="11" customFormat="1">
      <c r="O132" s="363"/>
    </row>
    <row r="133" spans="15:15" s="11" customFormat="1">
      <c r="O133" s="363"/>
    </row>
    <row r="134" spans="15:15" s="11" customFormat="1">
      <c r="O134" s="363"/>
    </row>
    <row r="135" spans="15:15" s="11" customFormat="1">
      <c r="O135" s="363"/>
    </row>
    <row r="136" spans="15:15" s="11" customFormat="1">
      <c r="O136" s="363"/>
    </row>
    <row r="137" spans="15:15" s="11" customFormat="1">
      <c r="O137" s="363"/>
    </row>
    <row r="138" spans="15:15" s="11" customFormat="1">
      <c r="O138" s="363"/>
    </row>
    <row r="139" spans="15:15" s="11" customFormat="1">
      <c r="O139" s="363"/>
    </row>
    <row r="140" spans="15:15" s="11" customFormat="1">
      <c r="O140" s="363"/>
    </row>
    <row r="141" spans="15:15" s="11" customFormat="1">
      <c r="O141" s="363"/>
    </row>
    <row r="142" spans="15:15" s="11" customFormat="1">
      <c r="O142" s="363"/>
    </row>
    <row r="143" spans="15:15" s="11" customFormat="1">
      <c r="O143" s="363"/>
    </row>
    <row r="144" spans="15:15" s="11" customFormat="1">
      <c r="O144" s="363"/>
    </row>
    <row r="145" spans="15:15" s="11" customFormat="1">
      <c r="O145" s="363"/>
    </row>
    <row r="146" spans="15:15" s="11" customFormat="1">
      <c r="O146" s="363"/>
    </row>
    <row r="147" spans="15:15" s="11" customFormat="1">
      <c r="O147" s="363"/>
    </row>
    <row r="148" spans="15:15" s="11" customFormat="1">
      <c r="O148" s="363"/>
    </row>
    <row r="149" spans="15:15" s="11" customFormat="1">
      <c r="O149" s="363"/>
    </row>
    <row r="150" spans="15:15" s="11" customFormat="1">
      <c r="O150" s="363"/>
    </row>
    <row r="151" spans="15:15" s="11" customFormat="1">
      <c r="O151" s="363"/>
    </row>
    <row r="152" spans="15:15" s="11" customFormat="1">
      <c r="O152" s="363"/>
    </row>
    <row r="153" spans="15:15" s="11" customFormat="1">
      <c r="O153" s="363"/>
    </row>
    <row r="154" spans="15:15" s="11" customFormat="1">
      <c r="O154" s="363"/>
    </row>
    <row r="155" spans="15:15" s="11" customFormat="1">
      <c r="O155" s="363"/>
    </row>
    <row r="156" spans="15:15" s="11" customFormat="1">
      <c r="O156" s="363"/>
    </row>
    <row r="157" spans="15:15" s="11" customFormat="1">
      <c r="O157" s="363"/>
    </row>
    <row r="158" spans="15:15" s="11" customFormat="1">
      <c r="O158" s="363"/>
    </row>
    <row r="159" spans="15:15" s="11" customFormat="1">
      <c r="O159" s="363"/>
    </row>
    <row r="160" spans="15:15" s="11" customFormat="1">
      <c r="O160" s="363"/>
    </row>
    <row r="161" spans="15:15" s="11" customFormat="1">
      <c r="O161" s="363"/>
    </row>
    <row r="162" spans="15:15" s="11" customFormat="1">
      <c r="O162" s="363"/>
    </row>
    <row r="163" spans="15:15" s="11" customFormat="1">
      <c r="O163" s="363"/>
    </row>
    <row r="164" spans="15:15" s="11" customFormat="1">
      <c r="O164" s="363"/>
    </row>
    <row r="165" spans="15:15" s="11" customFormat="1">
      <c r="O165" s="363"/>
    </row>
    <row r="166" spans="15:15" s="11" customFormat="1">
      <c r="O166" s="363"/>
    </row>
    <row r="167" spans="15:15" s="11" customFormat="1">
      <c r="O167" s="363"/>
    </row>
    <row r="168" spans="15:15" s="11" customFormat="1">
      <c r="O168" s="363"/>
    </row>
    <row r="169" spans="15:15" s="11" customFormat="1">
      <c r="O169" s="363"/>
    </row>
    <row r="170" spans="15:15" s="11" customFormat="1">
      <c r="O170" s="363"/>
    </row>
    <row r="171" spans="15:15" s="11" customFormat="1">
      <c r="O171" s="363"/>
    </row>
    <row r="172" spans="15:15" s="11" customFormat="1">
      <c r="O172" s="363"/>
    </row>
    <row r="173" spans="15:15" s="11" customFormat="1">
      <c r="O173" s="363"/>
    </row>
    <row r="174" spans="15:15" s="11" customFormat="1">
      <c r="O174" s="363"/>
    </row>
    <row r="175" spans="15:15" s="11" customFormat="1">
      <c r="O175" s="363"/>
    </row>
    <row r="176" spans="15:15" s="11" customFormat="1">
      <c r="O176" s="363"/>
    </row>
    <row r="177" spans="15:15" s="11" customFormat="1">
      <c r="O177" s="363"/>
    </row>
    <row r="178" spans="15:15" s="11" customFormat="1">
      <c r="O178" s="363"/>
    </row>
    <row r="179" spans="15:15" s="11" customFormat="1">
      <c r="O179" s="363"/>
    </row>
    <row r="180" spans="15:15" s="11" customFormat="1">
      <c r="O180" s="363"/>
    </row>
    <row r="181" spans="15:15" s="11" customFormat="1">
      <c r="O181" s="363"/>
    </row>
    <row r="182" spans="15:15" s="11" customFormat="1">
      <c r="O182" s="363"/>
    </row>
    <row r="183" spans="15:15" s="11" customFormat="1">
      <c r="O183" s="363"/>
    </row>
    <row r="184" spans="15:15" s="11" customFormat="1">
      <c r="O184" s="363"/>
    </row>
    <row r="185" spans="15:15" s="11" customFormat="1">
      <c r="O185" s="363"/>
    </row>
    <row r="186" spans="15:15" s="11" customFormat="1">
      <c r="O186" s="363"/>
    </row>
    <row r="187" spans="15:15" s="11" customFormat="1">
      <c r="O187" s="363"/>
    </row>
    <row r="188" spans="15:15" s="11" customFormat="1">
      <c r="O188" s="363"/>
    </row>
    <row r="189" spans="15:15" s="11" customFormat="1">
      <c r="O189" s="363"/>
    </row>
    <row r="190" spans="15:15" s="11" customFormat="1">
      <c r="O190" s="363"/>
    </row>
    <row r="191" spans="15:15" s="11" customFormat="1">
      <c r="O191" s="363"/>
    </row>
    <row r="192" spans="15:15" s="11" customFormat="1">
      <c r="O192" s="363"/>
    </row>
    <row r="193" spans="15:15" s="11" customFormat="1">
      <c r="O193" s="363"/>
    </row>
    <row r="194" spans="15:15" s="11" customFormat="1">
      <c r="O194" s="363"/>
    </row>
    <row r="195" spans="15:15" s="11" customFormat="1">
      <c r="O195" s="363"/>
    </row>
    <row r="196" spans="15:15" s="11" customFormat="1">
      <c r="O196" s="363"/>
    </row>
    <row r="197" spans="15:15" s="11" customFormat="1">
      <c r="O197" s="363"/>
    </row>
    <row r="198" spans="15:15" s="11" customFormat="1">
      <c r="O198" s="363"/>
    </row>
    <row r="199" spans="15:15" s="11" customFormat="1">
      <c r="O199" s="363"/>
    </row>
    <row r="200" spans="15:15" s="11" customFormat="1">
      <c r="O200" s="363"/>
    </row>
    <row r="201" spans="15:15" s="11" customFormat="1">
      <c r="O201" s="363"/>
    </row>
    <row r="202" spans="15:15" s="11" customFormat="1">
      <c r="O202" s="363"/>
    </row>
    <row r="203" spans="15:15" s="11" customFormat="1">
      <c r="O203" s="363"/>
    </row>
    <row r="204" spans="15:15" s="11" customFormat="1">
      <c r="O204" s="363"/>
    </row>
    <row r="205" spans="15:15" s="11" customFormat="1">
      <c r="O205" s="363"/>
    </row>
    <row r="206" spans="15:15" s="11" customFormat="1">
      <c r="O206" s="363"/>
    </row>
    <row r="207" spans="15:15" s="11" customFormat="1">
      <c r="O207" s="363"/>
    </row>
    <row r="208" spans="15:15" s="11" customFormat="1">
      <c r="O208" s="363"/>
    </row>
    <row r="209" spans="15:15" s="11" customFormat="1">
      <c r="O209" s="363"/>
    </row>
    <row r="210" spans="15:15" s="11" customFormat="1">
      <c r="O210" s="363"/>
    </row>
    <row r="211" spans="15:15" s="11" customFormat="1">
      <c r="O211" s="363"/>
    </row>
    <row r="212" spans="15:15" s="11" customFormat="1">
      <c r="O212" s="363"/>
    </row>
    <row r="213" spans="15:15" s="11" customFormat="1">
      <c r="O213" s="363"/>
    </row>
    <row r="214" spans="15:15" s="11" customFormat="1">
      <c r="O214" s="363"/>
    </row>
    <row r="215" spans="15:15" s="11" customFormat="1">
      <c r="O215" s="363"/>
    </row>
    <row r="216" spans="15:15" s="11" customFormat="1">
      <c r="O216" s="363"/>
    </row>
    <row r="217" spans="15:15" s="11" customFormat="1">
      <c r="O217" s="363"/>
    </row>
    <row r="218" spans="15:15" s="11" customFormat="1">
      <c r="O218" s="363"/>
    </row>
    <row r="219" spans="15:15" s="11" customFormat="1">
      <c r="O219" s="363"/>
    </row>
    <row r="220" spans="15:15" s="11" customFormat="1">
      <c r="O220" s="363"/>
    </row>
    <row r="221" spans="15:15" s="11" customFormat="1">
      <c r="O221" s="363"/>
    </row>
    <row r="222" spans="15:15" s="11" customFormat="1">
      <c r="O222" s="363"/>
    </row>
    <row r="223" spans="15:15" s="11" customFormat="1">
      <c r="O223" s="363"/>
    </row>
    <row r="224" spans="15:15" s="11" customFormat="1">
      <c r="O224" s="363"/>
    </row>
    <row r="225" spans="15:15" s="11" customFormat="1">
      <c r="O225" s="363"/>
    </row>
    <row r="226" spans="15:15" s="11" customFormat="1">
      <c r="O226" s="363"/>
    </row>
    <row r="227" spans="15:15" s="11" customFormat="1">
      <c r="O227" s="363"/>
    </row>
    <row r="228" spans="15:15" s="11" customFormat="1">
      <c r="O228" s="363"/>
    </row>
    <row r="229" spans="15:15" s="11" customFormat="1">
      <c r="O229" s="363"/>
    </row>
    <row r="230" spans="15:15" s="11" customFormat="1">
      <c r="O230" s="363"/>
    </row>
    <row r="231" spans="15:15" s="11" customFormat="1">
      <c r="O231" s="363"/>
    </row>
    <row r="232" spans="15:15" s="11" customFormat="1">
      <c r="O232" s="363"/>
    </row>
    <row r="233" spans="15:15" s="11" customFormat="1">
      <c r="O233" s="363"/>
    </row>
    <row r="234" spans="15:15" s="11" customFormat="1">
      <c r="O234" s="363"/>
    </row>
    <row r="235" spans="15:15" s="11" customFormat="1">
      <c r="O235" s="363"/>
    </row>
    <row r="236" spans="15:15" s="11" customFormat="1">
      <c r="O236" s="363"/>
    </row>
    <row r="237" spans="15:15" s="11" customFormat="1">
      <c r="O237" s="363"/>
    </row>
    <row r="238" spans="15:15" s="11" customFormat="1">
      <c r="O238" s="363"/>
    </row>
    <row r="239" spans="15:15" s="11" customFormat="1">
      <c r="O239" s="363"/>
    </row>
    <row r="240" spans="15:15" s="11" customFormat="1">
      <c r="O240" s="363"/>
    </row>
    <row r="241" spans="15:15" s="11" customFormat="1">
      <c r="O241" s="363"/>
    </row>
    <row r="242" spans="15:15" s="11" customFormat="1">
      <c r="O242" s="363"/>
    </row>
    <row r="243" spans="15:15" s="11" customFormat="1">
      <c r="O243" s="363"/>
    </row>
    <row r="244" spans="15:15" s="11" customFormat="1">
      <c r="O244" s="363"/>
    </row>
    <row r="245" spans="15:15" s="11" customFormat="1">
      <c r="O245" s="363"/>
    </row>
    <row r="246" spans="15:15" s="11" customFormat="1">
      <c r="O246" s="363"/>
    </row>
    <row r="247" spans="15:15" s="11" customFormat="1">
      <c r="O247" s="363"/>
    </row>
    <row r="248" spans="15:15" s="11" customFormat="1">
      <c r="O248" s="363"/>
    </row>
    <row r="249" spans="15:15" s="11" customFormat="1">
      <c r="O249" s="363"/>
    </row>
    <row r="250" spans="15:15" s="11" customFormat="1">
      <c r="O250" s="363"/>
    </row>
    <row r="251" spans="15:15" s="11" customFormat="1">
      <c r="O251" s="363"/>
    </row>
    <row r="252" spans="15:15" s="11" customFormat="1">
      <c r="O252" s="363"/>
    </row>
    <row r="253" spans="15:15" s="11" customFormat="1">
      <c r="O253" s="363"/>
    </row>
    <row r="254" spans="15:15" s="11" customFormat="1">
      <c r="O254" s="363"/>
    </row>
    <row r="255" spans="15:15" s="11" customFormat="1">
      <c r="O255" s="363"/>
    </row>
    <row r="256" spans="15:15" s="11" customFormat="1">
      <c r="O256" s="363"/>
    </row>
    <row r="257" spans="15:15" s="11" customFormat="1">
      <c r="O257" s="363"/>
    </row>
    <row r="258" spans="15:15" s="11" customFormat="1">
      <c r="O258" s="363"/>
    </row>
    <row r="259" spans="15:15" s="11" customFormat="1">
      <c r="O259" s="363"/>
    </row>
    <row r="260" spans="15:15" s="11" customFormat="1">
      <c r="O260" s="363"/>
    </row>
    <row r="261" spans="15:15" s="11" customFormat="1">
      <c r="O261" s="363"/>
    </row>
    <row r="262" spans="15:15" s="11" customFormat="1">
      <c r="O262" s="363"/>
    </row>
    <row r="263" spans="15:15" s="11" customFormat="1">
      <c r="O263" s="363"/>
    </row>
    <row r="264" spans="15:15" s="11" customFormat="1">
      <c r="O264" s="363"/>
    </row>
    <row r="265" spans="15:15" s="11" customFormat="1">
      <c r="O265" s="363"/>
    </row>
    <row r="266" spans="15:15" s="11" customFormat="1">
      <c r="O266" s="363"/>
    </row>
    <row r="267" spans="15:15" s="11" customFormat="1">
      <c r="O267" s="363"/>
    </row>
    <row r="268" spans="15:15" s="11" customFormat="1">
      <c r="O268" s="363"/>
    </row>
    <row r="269" spans="15:15" s="11" customFormat="1">
      <c r="O269" s="363"/>
    </row>
    <row r="270" spans="15:15" s="11" customFormat="1">
      <c r="O270" s="363"/>
    </row>
    <row r="271" spans="15:15" s="11" customFormat="1">
      <c r="O271" s="363"/>
    </row>
    <row r="272" spans="15:15" s="11" customFormat="1">
      <c r="O272" s="363"/>
    </row>
    <row r="273" spans="15:15" s="11" customFormat="1">
      <c r="O273" s="363"/>
    </row>
    <row r="274" spans="15:15" s="11" customFormat="1">
      <c r="O274" s="363"/>
    </row>
    <row r="275" spans="15:15" s="11" customFormat="1">
      <c r="O275" s="363"/>
    </row>
    <row r="276" spans="15:15" s="11" customFormat="1">
      <c r="O276" s="363"/>
    </row>
    <row r="277" spans="15:15" s="11" customFormat="1">
      <c r="O277" s="363"/>
    </row>
    <row r="278" spans="15:15" s="11" customFormat="1">
      <c r="O278" s="363"/>
    </row>
    <row r="279" spans="15:15" s="11" customFormat="1">
      <c r="O279" s="363"/>
    </row>
    <row r="280" spans="15:15" s="11" customFormat="1">
      <c r="O280" s="363"/>
    </row>
    <row r="281" spans="15:15" s="11" customFormat="1">
      <c r="O281" s="363"/>
    </row>
    <row r="282" spans="15:15" s="11" customFormat="1">
      <c r="O282" s="363"/>
    </row>
    <row r="283" spans="15:15" s="11" customFormat="1">
      <c r="O283" s="363"/>
    </row>
    <row r="284" spans="15:15" s="11" customFormat="1">
      <c r="O284" s="363"/>
    </row>
    <row r="285" spans="15:15" s="11" customFormat="1">
      <c r="O285" s="363"/>
    </row>
    <row r="286" spans="15:15" s="11" customFormat="1">
      <c r="O286" s="363"/>
    </row>
    <row r="287" spans="15:15" s="11" customFormat="1">
      <c r="O287" s="363"/>
    </row>
    <row r="288" spans="15:15" s="11" customFormat="1">
      <c r="O288" s="363"/>
    </row>
    <row r="289" spans="15:15" s="11" customFormat="1">
      <c r="O289" s="363"/>
    </row>
    <row r="290" spans="15:15" s="11" customFormat="1">
      <c r="O290" s="363"/>
    </row>
    <row r="291" spans="15:15" s="11" customFormat="1">
      <c r="O291" s="363"/>
    </row>
    <row r="292" spans="15:15" s="11" customFormat="1">
      <c r="O292" s="363"/>
    </row>
    <row r="293" spans="15:15" s="11" customFormat="1">
      <c r="O293" s="363"/>
    </row>
    <row r="294" spans="15:15" s="11" customFormat="1">
      <c r="O294" s="363"/>
    </row>
    <row r="295" spans="15:15" s="11" customFormat="1">
      <c r="O295" s="363"/>
    </row>
    <row r="296" spans="15:15" s="11" customFormat="1">
      <c r="O296" s="363"/>
    </row>
    <row r="297" spans="15:15" s="11" customFormat="1">
      <c r="O297" s="363"/>
    </row>
    <row r="298" spans="15:15" s="11" customFormat="1">
      <c r="O298" s="363"/>
    </row>
    <row r="299" spans="15:15" s="11" customFormat="1">
      <c r="O299" s="363"/>
    </row>
    <row r="300" spans="15:15" s="11" customFormat="1">
      <c r="O300" s="363"/>
    </row>
    <row r="301" spans="15:15" s="11" customFormat="1">
      <c r="O301" s="363"/>
    </row>
    <row r="302" spans="15:15" s="11" customFormat="1">
      <c r="O302" s="363"/>
    </row>
    <row r="303" spans="15:15" s="11" customFormat="1">
      <c r="O303" s="363"/>
    </row>
    <row r="304" spans="15:15" s="11" customFormat="1">
      <c r="O304" s="363"/>
    </row>
    <row r="305" spans="15:15" s="11" customFormat="1">
      <c r="O305" s="363"/>
    </row>
    <row r="306" spans="15:15" s="11" customFormat="1">
      <c r="O306" s="363"/>
    </row>
    <row r="307" spans="15:15" s="11" customFormat="1">
      <c r="O307" s="363"/>
    </row>
    <row r="308" spans="15:15" s="11" customFormat="1">
      <c r="O308" s="363"/>
    </row>
    <row r="309" spans="15:15" s="11" customFormat="1">
      <c r="O309" s="363"/>
    </row>
    <row r="310" spans="15:15" s="11" customFormat="1">
      <c r="O310" s="363"/>
    </row>
    <row r="311" spans="15:15" s="11" customFormat="1">
      <c r="O311" s="363"/>
    </row>
    <row r="312" spans="15:15" s="11" customFormat="1">
      <c r="O312" s="363"/>
    </row>
    <row r="313" spans="15:15" s="11" customFormat="1">
      <c r="O313" s="363"/>
    </row>
    <row r="314" spans="15:15" s="11" customFormat="1">
      <c r="O314" s="363"/>
    </row>
    <row r="315" spans="15:15" s="11" customFormat="1">
      <c r="O315" s="363"/>
    </row>
    <row r="316" spans="15:15" s="11" customFormat="1">
      <c r="O316" s="363"/>
    </row>
    <row r="317" spans="15:15" s="11" customFormat="1">
      <c r="O317" s="363"/>
    </row>
    <row r="318" spans="15:15" s="11" customFormat="1">
      <c r="O318" s="363"/>
    </row>
    <row r="319" spans="15:15" s="11" customFormat="1">
      <c r="O319" s="363"/>
    </row>
    <row r="320" spans="15:15" s="11" customFormat="1">
      <c r="O320" s="363"/>
    </row>
    <row r="321" spans="15:15" s="11" customFormat="1">
      <c r="O321" s="363"/>
    </row>
    <row r="322" spans="15:15" s="11" customFormat="1">
      <c r="O322" s="363"/>
    </row>
    <row r="323" spans="15:15" s="11" customFormat="1">
      <c r="O323" s="363"/>
    </row>
    <row r="324" spans="15:15" s="11" customFormat="1">
      <c r="O324" s="363"/>
    </row>
    <row r="325" spans="15:15" s="11" customFormat="1">
      <c r="O325" s="363"/>
    </row>
    <row r="326" spans="15:15" s="11" customFormat="1">
      <c r="O326" s="363"/>
    </row>
    <row r="327" spans="15:15" s="11" customFormat="1">
      <c r="O327" s="363"/>
    </row>
    <row r="328" spans="15:15" s="11" customFormat="1">
      <c r="O328" s="363"/>
    </row>
    <row r="329" spans="15:15" s="11" customFormat="1">
      <c r="O329" s="363"/>
    </row>
    <row r="330" spans="15:15" s="11" customFormat="1">
      <c r="O330" s="363"/>
    </row>
    <row r="331" spans="15:15" s="11" customFormat="1">
      <c r="O331" s="363"/>
    </row>
    <row r="332" spans="15:15" s="11" customFormat="1">
      <c r="O332" s="363"/>
    </row>
    <row r="333" spans="15:15" s="11" customFormat="1">
      <c r="O333" s="363"/>
    </row>
    <row r="334" spans="15:15" s="11" customFormat="1">
      <c r="O334" s="363"/>
    </row>
    <row r="335" spans="15:15" s="11" customFormat="1">
      <c r="O335" s="363"/>
    </row>
    <row r="336" spans="15:15" s="11" customFormat="1">
      <c r="O336" s="363"/>
    </row>
    <row r="337" spans="15:15" s="11" customFormat="1">
      <c r="O337" s="363"/>
    </row>
    <row r="338" spans="15:15" s="11" customFormat="1">
      <c r="O338" s="363"/>
    </row>
    <row r="339" spans="15:15" s="11" customFormat="1">
      <c r="O339" s="363"/>
    </row>
    <row r="340" spans="15:15" s="11" customFormat="1">
      <c r="O340" s="363"/>
    </row>
    <row r="341" spans="15:15" s="11" customFormat="1">
      <c r="O341" s="363"/>
    </row>
    <row r="342" spans="15:15" s="11" customFormat="1">
      <c r="O342" s="363"/>
    </row>
    <row r="343" spans="15:15" s="11" customFormat="1">
      <c r="O343" s="363"/>
    </row>
    <row r="344" spans="15:15" s="11" customFormat="1">
      <c r="O344" s="363"/>
    </row>
    <row r="345" spans="15:15" s="11" customFormat="1">
      <c r="O345" s="363"/>
    </row>
    <row r="346" spans="15:15" s="11" customFormat="1">
      <c r="O346" s="363"/>
    </row>
    <row r="347" spans="15:15" s="11" customFormat="1">
      <c r="O347" s="363"/>
    </row>
    <row r="348" spans="15:15" s="11" customFormat="1">
      <c r="O348" s="363"/>
    </row>
    <row r="349" spans="15:15" s="11" customFormat="1">
      <c r="O349" s="363"/>
    </row>
    <row r="350" spans="15:15" s="11" customFormat="1">
      <c r="O350" s="363"/>
    </row>
    <row r="351" spans="15:15" s="11" customFormat="1">
      <c r="O351" s="363"/>
    </row>
    <row r="352" spans="15:15" s="11" customFormat="1">
      <c r="O352" s="363"/>
    </row>
    <row r="353" spans="15:15" s="11" customFormat="1">
      <c r="O353" s="363"/>
    </row>
    <row r="354" spans="15:15" s="11" customFormat="1">
      <c r="O354" s="363"/>
    </row>
    <row r="355" spans="15:15" s="11" customFormat="1">
      <c r="O355" s="363"/>
    </row>
    <row r="356" spans="15:15" s="11" customFormat="1">
      <c r="O356" s="363"/>
    </row>
    <row r="357" spans="15:15" s="11" customFormat="1">
      <c r="O357" s="363"/>
    </row>
    <row r="358" spans="15:15" s="11" customFormat="1">
      <c r="O358" s="363"/>
    </row>
    <row r="359" spans="15:15" s="11" customFormat="1">
      <c r="O359" s="363"/>
    </row>
    <row r="360" spans="15:15" s="11" customFormat="1">
      <c r="O360" s="363"/>
    </row>
    <row r="361" spans="15:15" s="11" customFormat="1">
      <c r="O361" s="363"/>
    </row>
    <row r="362" spans="15:15" s="11" customFormat="1">
      <c r="O362" s="363"/>
    </row>
    <row r="363" spans="15:15" s="11" customFormat="1">
      <c r="O363" s="363"/>
    </row>
    <row r="364" spans="15:15" s="11" customFormat="1">
      <c r="O364" s="363"/>
    </row>
    <row r="365" spans="15:15" s="11" customFormat="1">
      <c r="O365" s="363"/>
    </row>
    <row r="366" spans="15:15" s="11" customFormat="1">
      <c r="O366" s="363"/>
    </row>
    <row r="367" spans="15:15" s="11" customFormat="1">
      <c r="O367" s="363"/>
    </row>
    <row r="368" spans="15:15" s="11" customFormat="1">
      <c r="O368" s="363"/>
    </row>
    <row r="369" spans="15:15" s="11" customFormat="1">
      <c r="O369" s="363"/>
    </row>
    <row r="370" spans="15:15" s="11" customFormat="1">
      <c r="O370" s="363"/>
    </row>
    <row r="371" spans="15:15" s="11" customFormat="1">
      <c r="O371" s="363"/>
    </row>
    <row r="372" spans="15:15" s="11" customFormat="1">
      <c r="O372" s="363"/>
    </row>
    <row r="373" spans="15:15" s="11" customFormat="1">
      <c r="O373" s="363"/>
    </row>
    <row r="374" spans="15:15" s="11" customFormat="1">
      <c r="O374" s="363"/>
    </row>
    <row r="375" spans="15:15" s="11" customFormat="1">
      <c r="O375" s="363"/>
    </row>
    <row r="376" spans="15:15" s="11" customFormat="1">
      <c r="O376" s="363"/>
    </row>
    <row r="377" spans="15:15" s="11" customFormat="1">
      <c r="O377" s="363"/>
    </row>
    <row r="378" spans="15:15" s="11" customFormat="1">
      <c r="O378" s="363"/>
    </row>
    <row r="379" spans="15:15" s="11" customFormat="1">
      <c r="O379" s="363"/>
    </row>
    <row r="380" spans="15:15" s="11" customFormat="1">
      <c r="O380" s="363"/>
    </row>
    <row r="381" spans="15:15" s="11" customFormat="1">
      <c r="O381" s="363"/>
    </row>
    <row r="382" spans="15:15" s="11" customFormat="1">
      <c r="O382" s="363"/>
    </row>
    <row r="383" spans="15:15" s="11" customFormat="1">
      <c r="O383" s="363"/>
    </row>
    <row r="384" spans="15:15" s="11" customFormat="1">
      <c r="O384" s="363"/>
    </row>
    <row r="385" spans="15:15" s="11" customFormat="1">
      <c r="O385" s="363"/>
    </row>
    <row r="386" spans="15:15" s="11" customFormat="1">
      <c r="O386" s="363"/>
    </row>
    <row r="387" spans="15:15" s="11" customFormat="1">
      <c r="O387" s="363"/>
    </row>
    <row r="388" spans="15:15" s="11" customFormat="1">
      <c r="O388" s="363"/>
    </row>
    <row r="389" spans="15:15" s="11" customFormat="1">
      <c r="O389" s="363"/>
    </row>
    <row r="390" spans="15:15" s="11" customFormat="1">
      <c r="O390" s="363"/>
    </row>
    <row r="391" spans="15:15" s="11" customFormat="1">
      <c r="O391" s="363"/>
    </row>
    <row r="392" spans="15:15" s="11" customFormat="1">
      <c r="O392" s="363"/>
    </row>
    <row r="393" spans="15:15" s="11" customFormat="1">
      <c r="O393" s="363"/>
    </row>
    <row r="394" spans="15:15" s="11" customFormat="1">
      <c r="O394" s="363"/>
    </row>
    <row r="395" spans="15:15" s="11" customFormat="1">
      <c r="O395" s="363"/>
    </row>
    <row r="396" spans="15:15" s="11" customFormat="1">
      <c r="O396" s="363"/>
    </row>
    <row r="397" spans="15:15" s="11" customFormat="1">
      <c r="O397" s="363"/>
    </row>
    <row r="398" spans="15:15" s="11" customFormat="1">
      <c r="O398" s="363"/>
    </row>
    <row r="399" spans="15:15" s="11" customFormat="1">
      <c r="O399" s="363"/>
    </row>
    <row r="400" spans="15:15" s="11" customFormat="1">
      <c r="O400" s="363"/>
    </row>
    <row r="401" spans="15:15" s="11" customFormat="1">
      <c r="O401" s="363"/>
    </row>
    <row r="402" spans="15:15" s="11" customFormat="1">
      <c r="O402" s="363"/>
    </row>
    <row r="403" spans="15:15" s="11" customFormat="1">
      <c r="O403" s="363"/>
    </row>
    <row r="404" spans="15:15" s="11" customFormat="1">
      <c r="O404" s="363"/>
    </row>
    <row r="405" spans="15:15" s="11" customFormat="1">
      <c r="O405" s="363"/>
    </row>
    <row r="406" spans="15:15" s="11" customFormat="1">
      <c r="O406" s="363"/>
    </row>
    <row r="407" spans="15:15" s="11" customFormat="1">
      <c r="O407" s="363"/>
    </row>
    <row r="408" spans="15:15" s="11" customFormat="1">
      <c r="O408" s="363"/>
    </row>
    <row r="409" spans="15:15" s="11" customFormat="1">
      <c r="O409" s="363"/>
    </row>
    <row r="410" spans="15:15" s="11" customFormat="1">
      <c r="O410" s="363"/>
    </row>
    <row r="411" spans="15:15" s="11" customFormat="1">
      <c r="O411" s="363"/>
    </row>
    <row r="412" spans="15:15" s="11" customFormat="1">
      <c r="O412" s="363"/>
    </row>
    <row r="413" spans="15:15" s="11" customFormat="1">
      <c r="O413" s="363"/>
    </row>
    <row r="414" spans="15:15" s="11" customFormat="1">
      <c r="O414" s="363"/>
    </row>
    <row r="415" spans="15:15" s="11" customFormat="1">
      <c r="O415" s="363"/>
    </row>
    <row r="416" spans="15:15" s="11" customFormat="1">
      <c r="O416" s="363"/>
    </row>
    <row r="417" spans="15:15" s="11" customFormat="1">
      <c r="O417" s="363"/>
    </row>
    <row r="418" spans="15:15" s="11" customFormat="1">
      <c r="O418" s="363"/>
    </row>
    <row r="419" spans="15:15" s="11" customFormat="1">
      <c r="O419" s="363"/>
    </row>
    <row r="420" spans="15:15" s="11" customFormat="1">
      <c r="O420" s="363"/>
    </row>
    <row r="421" spans="15:15" s="11" customFormat="1">
      <c r="O421" s="363"/>
    </row>
    <row r="422" spans="15:15" s="11" customFormat="1">
      <c r="O422" s="363"/>
    </row>
    <row r="423" spans="15:15" s="11" customFormat="1">
      <c r="O423" s="363"/>
    </row>
    <row r="424" spans="15:15" s="11" customFormat="1">
      <c r="O424" s="363"/>
    </row>
    <row r="425" spans="15:15" s="11" customFormat="1">
      <c r="O425" s="363"/>
    </row>
    <row r="426" spans="15:15" s="11" customFormat="1">
      <c r="O426" s="363"/>
    </row>
    <row r="427" spans="15:15" s="11" customFormat="1">
      <c r="O427" s="363"/>
    </row>
    <row r="428" spans="15:15" s="11" customFormat="1">
      <c r="O428" s="363"/>
    </row>
    <row r="429" spans="15:15" s="11" customFormat="1">
      <c r="O429" s="363"/>
    </row>
    <row r="430" spans="15:15" s="11" customFormat="1">
      <c r="O430" s="363"/>
    </row>
    <row r="431" spans="15:15" s="11" customFormat="1">
      <c r="O431" s="363"/>
    </row>
    <row r="432" spans="15:15" s="11" customFormat="1">
      <c r="O432" s="363"/>
    </row>
    <row r="433" spans="15:15" s="11" customFormat="1">
      <c r="O433" s="363"/>
    </row>
    <row r="434" spans="15:15" s="11" customFormat="1">
      <c r="O434" s="363"/>
    </row>
    <row r="435" spans="15:15" s="11" customFormat="1">
      <c r="O435" s="363"/>
    </row>
    <row r="436" spans="15:15" s="11" customFormat="1">
      <c r="O436" s="363"/>
    </row>
    <row r="437" spans="15:15" s="11" customFormat="1">
      <c r="O437" s="363"/>
    </row>
    <row r="438" spans="15:15" s="11" customFormat="1">
      <c r="O438" s="363"/>
    </row>
    <row r="439" spans="15:15" s="11" customFormat="1">
      <c r="O439" s="363"/>
    </row>
    <row r="440" spans="15:15" s="11" customFormat="1">
      <c r="O440" s="363"/>
    </row>
    <row r="441" spans="15:15" s="11" customFormat="1">
      <c r="O441" s="363"/>
    </row>
    <row r="442" spans="15:15" s="11" customFormat="1">
      <c r="O442" s="363"/>
    </row>
    <row r="443" spans="15:15" s="11" customFormat="1">
      <c r="O443" s="363"/>
    </row>
    <row r="444" spans="15:15" s="11" customFormat="1">
      <c r="O444" s="363"/>
    </row>
    <row r="445" spans="15:15" s="11" customFormat="1">
      <c r="O445" s="363"/>
    </row>
    <row r="446" spans="15:15" s="11" customFormat="1">
      <c r="O446" s="363"/>
    </row>
    <row r="447" spans="15:15" s="11" customFormat="1">
      <c r="O447" s="363"/>
    </row>
    <row r="448" spans="15:15" s="11" customFormat="1">
      <c r="O448" s="363"/>
    </row>
    <row r="449" spans="1:34">
      <c r="A449" s="11"/>
      <c r="B449" s="11"/>
      <c r="C449" s="11"/>
      <c r="D449" s="11"/>
      <c r="E449" s="11"/>
      <c r="F449" s="11"/>
      <c r="G449" s="11"/>
      <c r="H449" s="11"/>
      <c r="I449" s="11"/>
      <c r="J449" s="11"/>
      <c r="K449" s="11"/>
      <c r="L449" s="11"/>
      <c r="M449" s="11"/>
      <c r="N449" s="11"/>
      <c r="O449" s="363"/>
      <c r="P449" s="11"/>
      <c r="Q449" s="11"/>
      <c r="R449" s="11"/>
      <c r="S449" s="11"/>
      <c r="T449" s="11"/>
      <c r="U449" s="11"/>
      <c r="V449" s="11"/>
      <c r="W449" s="11"/>
      <c r="X449" s="11"/>
      <c r="Y449" s="11"/>
      <c r="Z449" s="11"/>
      <c r="AA449" s="11"/>
      <c r="AB449" s="11"/>
      <c r="AC449" s="11"/>
      <c r="AD449" s="11"/>
      <c r="AE449" s="11"/>
      <c r="AF449" s="11"/>
      <c r="AG449" s="11"/>
      <c r="AH449" s="11"/>
    </row>
    <row r="450" spans="1:34">
      <c r="A450" s="11"/>
      <c r="B450" s="11"/>
      <c r="C450" s="11"/>
      <c r="D450" s="11"/>
      <c r="E450" s="11"/>
      <c r="F450" s="11"/>
      <c r="G450" s="11"/>
      <c r="H450" s="11"/>
      <c r="I450" s="11"/>
      <c r="J450" s="11"/>
      <c r="K450" s="11"/>
      <c r="L450" s="11"/>
      <c r="M450" s="11"/>
      <c r="N450" s="11"/>
      <c r="O450" s="363"/>
      <c r="P450" s="11"/>
      <c r="Q450" s="11"/>
      <c r="R450" s="11"/>
      <c r="S450" s="11"/>
      <c r="T450" s="11"/>
      <c r="U450" s="11"/>
      <c r="V450" s="11"/>
      <c r="W450" s="11"/>
      <c r="X450" s="11"/>
      <c r="Y450" s="11"/>
      <c r="Z450" s="11"/>
      <c r="AA450" s="11"/>
      <c r="AB450" s="11"/>
      <c r="AC450" s="11"/>
      <c r="AD450" s="11"/>
      <c r="AE450" s="11"/>
      <c r="AF450" s="11"/>
      <c r="AG450" s="11"/>
      <c r="AH450" s="11"/>
    </row>
    <row r="451" spans="1:34">
      <c r="A451" s="11"/>
      <c r="B451" s="11"/>
      <c r="C451" s="11"/>
      <c r="D451" s="11"/>
      <c r="E451" s="11"/>
      <c r="F451" s="11"/>
      <c r="G451" s="11"/>
      <c r="H451" s="11"/>
      <c r="I451" s="11"/>
      <c r="J451" s="11"/>
      <c r="K451" s="11"/>
      <c r="L451" s="11"/>
      <c r="M451" s="11"/>
      <c r="N451" s="11"/>
      <c r="O451" s="363"/>
      <c r="P451" s="11"/>
      <c r="Q451" s="11"/>
      <c r="R451" s="11"/>
      <c r="S451" s="11"/>
      <c r="T451" s="11"/>
      <c r="U451" s="11"/>
      <c r="V451" s="11"/>
      <c r="W451" s="11"/>
      <c r="X451" s="11"/>
      <c r="Y451" s="11"/>
      <c r="Z451" s="11"/>
      <c r="AA451" s="11"/>
      <c r="AB451" s="11"/>
      <c r="AC451" s="11"/>
      <c r="AD451" s="11"/>
      <c r="AE451" s="11"/>
      <c r="AF451" s="11"/>
      <c r="AG451" s="11"/>
      <c r="AH451" s="11"/>
    </row>
    <row r="452" spans="1:34">
      <c r="A452" s="11"/>
      <c r="B452" s="11"/>
      <c r="C452" s="11"/>
      <c r="D452" s="11"/>
      <c r="E452" s="11"/>
      <c r="F452" s="11"/>
      <c r="G452" s="11"/>
      <c r="H452" s="11"/>
      <c r="I452" s="11"/>
      <c r="J452" s="11"/>
      <c r="K452" s="11"/>
      <c r="L452" s="11"/>
      <c r="M452" s="11"/>
      <c r="N452" s="11"/>
      <c r="O452" s="363"/>
      <c r="P452" s="11"/>
      <c r="Q452" s="11"/>
      <c r="R452" s="11"/>
      <c r="S452" s="11"/>
      <c r="T452" s="11"/>
      <c r="U452" s="11"/>
      <c r="V452" s="11"/>
      <c r="W452" s="11"/>
      <c r="X452" s="11"/>
      <c r="Y452" s="11"/>
      <c r="Z452" s="11"/>
      <c r="AA452" s="11"/>
      <c r="AB452" s="11"/>
      <c r="AC452" s="11"/>
      <c r="AD452" s="11"/>
      <c r="AE452" s="11"/>
      <c r="AF452" s="11"/>
      <c r="AG452" s="11"/>
      <c r="AH452" s="11"/>
    </row>
    <row r="453" spans="1:34">
      <c r="A453" s="11"/>
      <c r="B453" s="11"/>
      <c r="C453" s="11"/>
      <c r="D453" s="11"/>
      <c r="E453" s="11"/>
      <c r="F453" s="11"/>
      <c r="G453" s="11"/>
      <c r="H453" s="11"/>
      <c r="I453" s="11"/>
      <c r="J453" s="11"/>
      <c r="K453" s="11"/>
      <c r="L453" s="11"/>
      <c r="M453" s="11"/>
      <c r="N453" s="11"/>
      <c r="O453" s="363"/>
      <c r="P453" s="11"/>
      <c r="Q453" s="11"/>
      <c r="R453" s="11"/>
      <c r="S453" s="11"/>
      <c r="T453" s="11"/>
      <c r="U453" s="11"/>
      <c r="V453" s="11"/>
      <c r="W453" s="11"/>
      <c r="X453" s="11"/>
      <c r="Y453" s="11"/>
      <c r="Z453" s="11"/>
      <c r="AA453" s="11"/>
      <c r="AB453" s="11"/>
      <c r="AC453" s="11"/>
      <c r="AD453" s="11"/>
      <c r="AE453" s="11"/>
      <c r="AF453" s="11"/>
      <c r="AG453" s="11"/>
      <c r="AH453" s="11"/>
    </row>
    <row r="454" spans="1:34">
      <c r="A454" s="11"/>
      <c r="B454" s="11"/>
      <c r="C454" s="11"/>
      <c r="D454" s="11"/>
      <c r="E454" s="11"/>
      <c r="F454" s="11"/>
      <c r="G454" s="11"/>
      <c r="H454" s="11"/>
      <c r="I454" s="11"/>
      <c r="J454" s="11"/>
      <c r="K454" s="11"/>
      <c r="L454" s="11"/>
      <c r="M454" s="11"/>
      <c r="N454" s="11"/>
      <c r="O454" s="363"/>
      <c r="P454" s="11"/>
      <c r="Q454" s="11"/>
      <c r="R454" s="11"/>
      <c r="S454" s="11"/>
      <c r="T454" s="11"/>
      <c r="U454" s="11"/>
      <c r="V454" s="11"/>
      <c r="W454" s="11"/>
      <c r="X454" s="11"/>
      <c r="Y454" s="11"/>
      <c r="Z454" s="11"/>
      <c r="AA454" s="11"/>
      <c r="AB454" s="11"/>
      <c r="AC454" s="11"/>
      <c r="AD454" s="11"/>
      <c r="AE454" s="11"/>
      <c r="AF454" s="11"/>
      <c r="AG454" s="11"/>
      <c r="AH454" s="11"/>
    </row>
    <row r="455" spans="1:34">
      <c r="A455" s="11"/>
      <c r="B455" s="11"/>
      <c r="C455" s="11"/>
      <c r="D455" s="11"/>
      <c r="E455" s="11"/>
      <c r="F455" s="11"/>
      <c r="G455" s="11"/>
      <c r="H455" s="11"/>
      <c r="I455" s="11"/>
      <c r="J455" s="11"/>
      <c r="K455" s="11"/>
      <c r="L455" s="11"/>
      <c r="M455" s="11"/>
      <c r="N455" s="11"/>
      <c r="O455" s="363"/>
      <c r="P455" s="11"/>
      <c r="Q455" s="11"/>
      <c r="R455" s="11"/>
      <c r="S455" s="11"/>
      <c r="T455" s="11"/>
      <c r="U455" s="11"/>
      <c r="V455" s="11"/>
      <c r="W455" s="11"/>
      <c r="X455" s="11"/>
      <c r="Y455" s="11"/>
      <c r="Z455" s="11"/>
      <c r="AA455" s="11"/>
      <c r="AB455" s="11"/>
      <c r="AC455" s="11"/>
      <c r="AD455" s="11"/>
      <c r="AE455" s="11"/>
      <c r="AF455" s="11"/>
      <c r="AG455" s="11"/>
      <c r="AH455" s="11"/>
    </row>
    <row r="456" spans="1:34">
      <c r="A456" s="11"/>
      <c r="B456" s="11"/>
      <c r="C456" s="11"/>
      <c r="D456" s="11"/>
      <c r="E456" s="11"/>
      <c r="F456" s="11"/>
      <c r="G456" s="11"/>
      <c r="H456" s="11"/>
      <c r="I456" s="11"/>
      <c r="J456" s="11"/>
      <c r="K456" s="11"/>
      <c r="L456" s="11"/>
      <c r="M456" s="11"/>
      <c r="N456" s="11"/>
      <c r="O456" s="363"/>
      <c r="P456" s="11"/>
      <c r="Q456" s="11"/>
      <c r="R456" s="11"/>
      <c r="S456" s="11"/>
      <c r="T456" s="11"/>
      <c r="U456" s="11"/>
      <c r="V456" s="11"/>
      <c r="W456" s="11"/>
      <c r="X456" s="11"/>
      <c r="Y456" s="11"/>
      <c r="Z456" s="11"/>
      <c r="AA456" s="11"/>
      <c r="AB456" s="11"/>
      <c r="AC456" s="11"/>
      <c r="AD456" s="11"/>
      <c r="AE456" s="11"/>
      <c r="AF456" s="11"/>
      <c r="AG456" s="11"/>
      <c r="AH456" s="11"/>
    </row>
    <row r="457" spans="1:34">
      <c r="A457" s="11"/>
      <c r="B457" s="11"/>
      <c r="C457" s="11"/>
      <c r="D457" s="11"/>
      <c r="E457" s="11"/>
      <c r="F457" s="11"/>
      <c r="G457" s="11"/>
      <c r="H457" s="11"/>
      <c r="I457" s="11"/>
      <c r="J457" s="11"/>
      <c r="K457" s="11"/>
      <c r="L457" s="11"/>
      <c r="M457" s="11"/>
      <c r="N457" s="11"/>
      <c r="O457" s="363"/>
      <c r="P457" s="11"/>
      <c r="Q457" s="11"/>
      <c r="R457" s="11"/>
      <c r="S457" s="11"/>
      <c r="T457" s="11"/>
      <c r="U457" s="11"/>
      <c r="V457" s="11"/>
      <c r="W457" s="11"/>
      <c r="X457" s="11"/>
      <c r="Y457" s="11"/>
      <c r="Z457" s="11"/>
      <c r="AA457" s="11"/>
      <c r="AB457" s="11"/>
      <c r="AC457" s="11"/>
      <c r="AD457" s="11"/>
      <c r="AE457" s="11"/>
      <c r="AF457" s="11"/>
      <c r="AG457" s="11"/>
      <c r="AH457" s="11"/>
    </row>
    <row r="458" spans="1:34">
      <c r="A458" s="11"/>
      <c r="B458" s="11"/>
      <c r="C458" s="11"/>
      <c r="D458" s="11"/>
      <c r="E458" s="11"/>
      <c r="F458" s="11"/>
      <c r="G458" s="11"/>
      <c r="H458" s="11"/>
      <c r="I458" s="11"/>
      <c r="J458" s="11"/>
      <c r="K458" s="11"/>
      <c r="L458" s="11"/>
      <c r="M458" s="11"/>
      <c r="N458" s="11"/>
      <c r="O458" s="363"/>
      <c r="P458" s="11"/>
      <c r="Q458" s="11"/>
      <c r="R458" s="11"/>
      <c r="S458" s="11"/>
      <c r="T458" s="11"/>
      <c r="U458" s="11"/>
      <c r="V458" s="11"/>
      <c r="W458" s="11"/>
      <c r="X458" s="11"/>
      <c r="Y458" s="11"/>
      <c r="Z458" s="11"/>
      <c r="AA458" s="11"/>
      <c r="AB458" s="11"/>
      <c r="AC458" s="11"/>
      <c r="AD458" s="11"/>
      <c r="AE458" s="11"/>
      <c r="AF458" s="11"/>
      <c r="AG458" s="11"/>
      <c r="AH458" s="11"/>
    </row>
    <row r="459" spans="1:34">
      <c r="A459" s="11"/>
      <c r="B459" s="11"/>
      <c r="C459" s="11"/>
      <c r="D459" s="11"/>
      <c r="E459" s="11"/>
      <c r="F459" s="11"/>
      <c r="G459" s="11"/>
      <c r="H459" s="11"/>
      <c r="I459" s="11"/>
      <c r="J459" s="11"/>
      <c r="K459" s="11"/>
      <c r="L459" s="11"/>
      <c r="M459" s="11"/>
      <c r="N459" s="11"/>
      <c r="O459" s="363"/>
      <c r="P459" s="11"/>
      <c r="Q459" s="11"/>
      <c r="R459" s="11"/>
      <c r="S459" s="11"/>
      <c r="T459" s="11"/>
      <c r="U459" s="11"/>
      <c r="V459" s="11"/>
      <c r="W459" s="11"/>
      <c r="X459" s="11"/>
      <c r="Y459" s="11"/>
      <c r="Z459" s="11"/>
      <c r="AA459" s="11"/>
      <c r="AB459" s="11"/>
      <c r="AC459" s="11"/>
      <c r="AD459" s="11"/>
      <c r="AE459" s="11"/>
      <c r="AF459" s="11"/>
      <c r="AG459" s="11"/>
      <c r="AH459" s="11"/>
    </row>
    <row r="460" spans="1:34">
      <c r="A460" s="11"/>
      <c r="B460" s="11"/>
      <c r="C460" s="11"/>
      <c r="D460" s="11"/>
      <c r="E460" s="11"/>
      <c r="F460" s="11"/>
      <c r="G460" s="11"/>
      <c r="H460" s="11"/>
      <c r="I460" s="11"/>
      <c r="J460" s="11"/>
      <c r="K460" s="11"/>
      <c r="L460" s="11"/>
      <c r="M460" s="11"/>
      <c r="N460" s="11"/>
      <c r="O460" s="363"/>
      <c r="P460" s="11"/>
      <c r="Q460" s="11"/>
      <c r="R460" s="11"/>
      <c r="S460" s="11"/>
      <c r="T460" s="11"/>
      <c r="U460" s="11"/>
      <c r="V460" s="11"/>
      <c r="W460" s="11"/>
      <c r="X460" s="11"/>
      <c r="Y460" s="11"/>
      <c r="Z460" s="11"/>
      <c r="AA460" s="11"/>
      <c r="AB460" s="11"/>
      <c r="AC460" s="11"/>
      <c r="AD460" s="11"/>
      <c r="AE460" s="11"/>
      <c r="AF460" s="11"/>
      <c r="AG460" s="11"/>
      <c r="AH460" s="11"/>
    </row>
    <row r="461" spans="1:34">
      <c r="A461" s="11"/>
      <c r="B461" s="11"/>
      <c r="C461" s="11"/>
      <c r="D461" s="11"/>
      <c r="E461" s="11"/>
      <c r="F461" s="11"/>
      <c r="G461" s="11"/>
      <c r="H461" s="11"/>
      <c r="I461" s="11"/>
      <c r="J461" s="11"/>
      <c r="K461" s="11"/>
      <c r="L461" s="11"/>
      <c r="M461" s="11"/>
      <c r="N461" s="11"/>
      <c r="O461" s="363"/>
      <c r="P461" s="11"/>
      <c r="Q461" s="11"/>
      <c r="R461" s="11"/>
      <c r="S461" s="11"/>
      <c r="T461" s="11"/>
      <c r="U461" s="11"/>
      <c r="V461" s="11"/>
      <c r="W461" s="11"/>
      <c r="X461" s="11"/>
      <c r="Y461" s="11"/>
      <c r="Z461" s="11"/>
      <c r="AA461" s="11"/>
      <c r="AB461" s="11"/>
      <c r="AC461" s="11"/>
      <c r="AD461" s="11"/>
      <c r="AE461" s="11"/>
      <c r="AF461" s="11"/>
      <c r="AG461" s="11"/>
      <c r="AH461" s="11"/>
    </row>
    <row r="462" spans="1:34">
      <c r="A462" s="11"/>
      <c r="B462" s="11"/>
      <c r="C462" s="11"/>
      <c r="D462" s="11"/>
      <c r="E462" s="11"/>
      <c r="F462" s="11"/>
      <c r="G462" s="11"/>
      <c r="H462" s="11"/>
      <c r="I462" s="11"/>
      <c r="J462" s="11"/>
      <c r="K462" s="11"/>
      <c r="L462" s="11"/>
      <c r="M462" s="11"/>
      <c r="N462" s="11"/>
      <c r="O462" s="363"/>
      <c r="P462" s="11"/>
      <c r="Q462" s="11"/>
      <c r="R462" s="11"/>
      <c r="S462" s="11"/>
      <c r="T462" s="11"/>
      <c r="U462" s="11"/>
      <c r="V462" s="11"/>
      <c r="W462" s="11"/>
      <c r="X462" s="11"/>
      <c r="Y462" s="11"/>
      <c r="Z462" s="11"/>
      <c r="AA462" s="11"/>
      <c r="AB462" s="11"/>
      <c r="AC462" s="11"/>
      <c r="AD462" s="11"/>
      <c r="AE462" s="11"/>
      <c r="AF462" s="11"/>
      <c r="AG462" s="11"/>
      <c r="AH462" s="11"/>
    </row>
    <row r="463" spans="1:34">
      <c r="A463" s="11"/>
      <c r="B463" s="11"/>
      <c r="C463" s="11"/>
      <c r="D463" s="11"/>
      <c r="E463" s="11"/>
      <c r="F463" s="11"/>
      <c r="G463" s="11"/>
      <c r="H463" s="11"/>
      <c r="I463" s="11"/>
      <c r="J463" s="11"/>
      <c r="K463" s="11"/>
      <c r="L463" s="11"/>
      <c r="M463" s="11"/>
      <c r="N463" s="11"/>
      <c r="O463" s="363"/>
      <c r="P463" s="11"/>
      <c r="Q463" s="11"/>
      <c r="R463" s="11"/>
      <c r="S463" s="11"/>
      <c r="T463" s="11"/>
      <c r="U463" s="11"/>
      <c r="V463" s="11"/>
      <c r="W463" s="11"/>
      <c r="X463" s="11"/>
      <c r="Y463" s="11"/>
      <c r="Z463" s="11"/>
      <c r="AA463" s="11"/>
      <c r="AB463" s="11"/>
      <c r="AC463" s="11"/>
      <c r="AD463" s="11"/>
      <c r="AE463" s="11"/>
      <c r="AF463" s="11"/>
      <c r="AG463" s="11"/>
      <c r="AH463" s="11"/>
    </row>
    <row r="464" spans="1:34">
      <c r="A464" s="11"/>
      <c r="B464" s="11"/>
      <c r="C464" s="11"/>
      <c r="D464" s="11"/>
      <c r="E464" s="11"/>
      <c r="F464" s="11"/>
      <c r="G464" s="11"/>
      <c r="H464" s="11"/>
      <c r="I464" s="11"/>
      <c r="J464" s="11"/>
      <c r="K464" s="11"/>
      <c r="L464" s="11"/>
      <c r="M464" s="11"/>
      <c r="N464" s="11"/>
      <c r="O464" s="363"/>
      <c r="P464" s="11"/>
      <c r="Q464" s="11"/>
      <c r="R464" s="11"/>
      <c r="S464" s="11"/>
      <c r="T464" s="11"/>
      <c r="U464" s="11"/>
      <c r="V464" s="11"/>
      <c r="W464" s="11"/>
      <c r="X464" s="11"/>
      <c r="Y464" s="11"/>
      <c r="Z464" s="11"/>
      <c r="AA464" s="11"/>
      <c r="AB464" s="11"/>
      <c r="AC464" s="11"/>
      <c r="AD464" s="11"/>
      <c r="AE464" s="11"/>
      <c r="AF464" s="11"/>
      <c r="AG464" s="11"/>
      <c r="AH464" s="11"/>
    </row>
    <row r="465" spans="1:34">
      <c r="A465" s="11"/>
      <c r="B465" s="11"/>
      <c r="C465" s="11"/>
      <c r="D465" s="11"/>
      <c r="E465" s="11"/>
      <c r="F465" s="11"/>
      <c r="G465" s="11"/>
      <c r="H465" s="11"/>
      <c r="I465" s="11"/>
      <c r="J465" s="11"/>
      <c r="K465" s="11"/>
      <c r="L465" s="11"/>
      <c r="M465" s="11"/>
      <c r="N465" s="11"/>
      <c r="O465" s="363"/>
      <c r="P465" s="11"/>
      <c r="Q465" s="11"/>
      <c r="R465" s="11"/>
      <c r="S465" s="11"/>
      <c r="T465" s="11"/>
      <c r="U465" s="11"/>
      <c r="V465" s="11"/>
      <c r="W465" s="11"/>
      <c r="X465" s="11"/>
      <c r="Y465" s="11"/>
      <c r="Z465" s="11"/>
      <c r="AA465" s="11"/>
      <c r="AB465" s="11"/>
      <c r="AC465" s="11"/>
      <c r="AD465" s="11"/>
      <c r="AE465" s="11"/>
      <c r="AF465" s="11"/>
      <c r="AG465" s="11"/>
      <c r="AH465" s="11"/>
    </row>
    <row r="466" spans="1:34">
      <c r="A466" s="11"/>
      <c r="B466" s="11"/>
      <c r="C466" s="11"/>
      <c r="D466" s="11"/>
      <c r="E466" s="11"/>
      <c r="F466" s="11"/>
      <c r="G466" s="11"/>
      <c r="H466" s="11"/>
      <c r="I466" s="11"/>
      <c r="J466" s="11"/>
      <c r="K466" s="11"/>
      <c r="L466" s="11"/>
      <c r="M466" s="11"/>
      <c r="N466" s="11"/>
      <c r="O466" s="363"/>
      <c r="P466" s="11"/>
      <c r="Q466" s="11"/>
      <c r="R466" s="11"/>
      <c r="S466" s="11"/>
      <c r="T466" s="11"/>
      <c r="U466" s="11"/>
      <c r="V466" s="11"/>
      <c r="W466" s="11"/>
      <c r="X466" s="11"/>
      <c r="Y466" s="11"/>
      <c r="Z466" s="11"/>
      <c r="AA466" s="11"/>
      <c r="AB466" s="11"/>
      <c r="AC466" s="11"/>
      <c r="AD466" s="11"/>
      <c r="AE466" s="11"/>
      <c r="AF466" s="11"/>
      <c r="AG466" s="11"/>
      <c r="AH466" s="11"/>
    </row>
    <row r="467" spans="1:34">
      <c r="A467" s="11"/>
      <c r="B467" s="11"/>
      <c r="C467" s="11"/>
      <c r="D467" s="11"/>
      <c r="E467" s="11"/>
      <c r="F467" s="11"/>
      <c r="G467" s="11"/>
      <c r="H467" s="11"/>
      <c r="I467" s="11"/>
      <c r="J467" s="11"/>
      <c r="K467" s="11"/>
      <c r="L467" s="11"/>
      <c r="M467" s="11"/>
      <c r="N467" s="11"/>
      <c r="O467" s="363"/>
      <c r="P467" s="11"/>
      <c r="Q467" s="11"/>
      <c r="R467" s="11"/>
      <c r="S467" s="11"/>
      <c r="T467" s="11"/>
      <c r="U467" s="11"/>
      <c r="V467" s="11"/>
      <c r="W467" s="11"/>
      <c r="X467" s="11"/>
      <c r="Y467" s="11"/>
      <c r="Z467" s="11"/>
      <c r="AA467" s="11"/>
      <c r="AB467" s="11"/>
      <c r="AC467" s="11"/>
      <c r="AD467" s="11"/>
      <c r="AE467" s="11"/>
      <c r="AF467" s="11"/>
      <c r="AG467" s="11"/>
      <c r="AH467" s="11"/>
    </row>
    <row r="468" spans="1:34">
      <c r="A468" s="11"/>
      <c r="B468" s="11"/>
      <c r="C468" s="11"/>
      <c r="D468" s="11"/>
      <c r="E468" s="11"/>
      <c r="F468" s="11"/>
      <c r="G468" s="11"/>
      <c r="H468" s="11"/>
      <c r="I468" s="11"/>
      <c r="J468" s="11"/>
      <c r="K468" s="11"/>
      <c r="L468" s="11"/>
      <c r="M468" s="11"/>
      <c r="N468" s="11"/>
      <c r="O468" s="363"/>
      <c r="P468" s="11"/>
      <c r="Q468" s="11"/>
      <c r="R468" s="11"/>
      <c r="S468" s="11"/>
      <c r="T468" s="11"/>
      <c r="U468" s="11"/>
      <c r="V468" s="11"/>
      <c r="W468" s="11"/>
      <c r="X468" s="11"/>
      <c r="Y468" s="11"/>
      <c r="Z468" s="11"/>
      <c r="AA468" s="11"/>
      <c r="AB468" s="11"/>
      <c r="AC468" s="11"/>
      <c r="AD468" s="11"/>
      <c r="AE468" s="11"/>
      <c r="AF468" s="11"/>
      <c r="AG468" s="11"/>
      <c r="AH468" s="11"/>
    </row>
    <row r="469" spans="1:34">
      <c r="A469" s="11"/>
      <c r="B469" s="11"/>
      <c r="C469" s="11"/>
      <c r="D469" s="11"/>
      <c r="E469" s="11"/>
      <c r="F469" s="11"/>
      <c r="G469" s="11"/>
      <c r="H469" s="11"/>
      <c r="I469" s="11"/>
      <c r="J469" s="11"/>
      <c r="K469" s="11"/>
      <c r="L469" s="11"/>
      <c r="M469" s="11"/>
      <c r="N469" s="11"/>
      <c r="O469" s="363"/>
      <c r="P469" s="11"/>
      <c r="Q469" s="11"/>
      <c r="R469" s="11"/>
      <c r="S469" s="11"/>
      <c r="T469" s="11"/>
      <c r="U469" s="11"/>
      <c r="V469" s="11"/>
      <c r="W469" s="11"/>
      <c r="X469" s="11"/>
      <c r="Y469" s="11"/>
      <c r="Z469" s="11"/>
      <c r="AA469" s="11"/>
      <c r="AB469" s="11"/>
      <c r="AC469" s="11"/>
      <c r="AD469" s="11"/>
      <c r="AE469" s="11"/>
      <c r="AF469" s="11"/>
      <c r="AG469" s="11"/>
      <c r="AH469" s="11"/>
    </row>
    <row r="470" spans="1:34">
      <c r="A470" s="11"/>
      <c r="B470" s="11"/>
      <c r="C470" s="11"/>
      <c r="D470" s="11"/>
      <c r="E470" s="11"/>
      <c r="F470" s="11"/>
      <c r="G470" s="11"/>
      <c r="H470" s="11"/>
      <c r="I470" s="11"/>
      <c r="J470" s="11"/>
      <c r="K470" s="11"/>
      <c r="L470" s="11"/>
      <c r="M470" s="11"/>
      <c r="N470" s="11"/>
      <c r="O470" s="363"/>
      <c r="P470" s="11"/>
      <c r="Q470" s="11"/>
      <c r="R470" s="11"/>
      <c r="S470" s="11"/>
      <c r="T470" s="11"/>
      <c r="U470" s="11"/>
      <c r="V470" s="11"/>
      <c r="W470" s="11"/>
      <c r="X470" s="11"/>
      <c r="Y470" s="11"/>
      <c r="Z470" s="11"/>
      <c r="AA470" s="11"/>
      <c r="AB470" s="11"/>
      <c r="AC470" s="11"/>
      <c r="AD470" s="11"/>
      <c r="AE470" s="11"/>
      <c r="AF470" s="11"/>
      <c r="AG470" s="11"/>
      <c r="AH470" s="11"/>
    </row>
    <row r="471" spans="1:34">
      <c r="A471" s="11"/>
      <c r="B471" s="11"/>
      <c r="C471" s="11"/>
      <c r="D471" s="11"/>
      <c r="E471" s="11"/>
      <c r="F471" s="11"/>
      <c r="G471" s="11"/>
      <c r="H471" s="11"/>
      <c r="I471" s="11"/>
      <c r="J471" s="11"/>
      <c r="K471" s="11"/>
      <c r="L471" s="11"/>
      <c r="M471" s="11"/>
      <c r="N471" s="11"/>
      <c r="O471" s="363"/>
      <c r="P471" s="11"/>
      <c r="Q471" s="11"/>
      <c r="R471" s="11"/>
      <c r="S471" s="11"/>
      <c r="T471" s="11"/>
      <c r="U471" s="11"/>
      <c r="V471" s="11"/>
      <c r="W471" s="11"/>
      <c r="X471" s="11"/>
      <c r="Y471" s="11"/>
      <c r="Z471" s="11"/>
      <c r="AA471" s="11"/>
      <c r="AB471" s="11"/>
      <c r="AC471" s="11"/>
      <c r="AD471" s="11"/>
      <c r="AE471" s="11"/>
      <c r="AF471" s="11"/>
      <c r="AG471" s="11"/>
      <c r="AH471" s="11"/>
    </row>
    <row r="472" spans="1:34">
      <c r="A472" s="11"/>
      <c r="B472" s="11"/>
      <c r="C472" s="11"/>
      <c r="D472" s="11"/>
      <c r="E472" s="11"/>
      <c r="F472" s="11"/>
      <c r="G472" s="11"/>
      <c r="H472" s="11"/>
      <c r="I472" s="11"/>
      <c r="J472" s="11"/>
      <c r="K472" s="11"/>
      <c r="L472" s="11"/>
      <c r="M472" s="11"/>
      <c r="N472" s="11"/>
      <c r="O472" s="363"/>
      <c r="P472" s="11"/>
      <c r="Q472" s="11"/>
      <c r="R472" s="11"/>
      <c r="S472" s="11"/>
      <c r="T472" s="11"/>
      <c r="U472" s="11"/>
      <c r="V472" s="11"/>
      <c r="W472" s="11"/>
      <c r="X472" s="11"/>
      <c r="Y472" s="11"/>
      <c r="Z472" s="11"/>
      <c r="AA472" s="11"/>
      <c r="AB472" s="11"/>
      <c r="AC472" s="11"/>
      <c r="AD472" s="11"/>
      <c r="AE472" s="11"/>
      <c r="AF472" s="11"/>
      <c r="AG472" s="11"/>
      <c r="AH472" s="11"/>
    </row>
    <row r="473" spans="1:34">
      <c r="A473" s="11"/>
      <c r="B473" s="11"/>
      <c r="C473" s="11"/>
      <c r="D473" s="11"/>
      <c r="E473" s="11"/>
      <c r="F473" s="11"/>
      <c r="G473" s="11"/>
      <c r="H473" s="11"/>
      <c r="I473" s="11"/>
      <c r="J473" s="11"/>
      <c r="K473" s="11"/>
      <c r="L473" s="11"/>
      <c r="M473" s="11"/>
      <c r="N473" s="11"/>
      <c r="O473" s="363"/>
      <c r="P473" s="11"/>
      <c r="Q473" s="11"/>
      <c r="R473" s="11"/>
      <c r="S473" s="11"/>
      <c r="T473" s="11"/>
      <c r="U473" s="11"/>
      <c r="V473" s="11"/>
      <c r="W473" s="11"/>
      <c r="X473" s="11"/>
      <c r="Y473" s="11"/>
      <c r="Z473" s="11"/>
      <c r="AA473" s="11"/>
      <c r="AB473" s="11"/>
      <c r="AC473" s="11"/>
      <c r="AD473" s="11"/>
      <c r="AE473" s="11"/>
      <c r="AF473" s="11"/>
      <c r="AG473" s="11"/>
      <c r="AH473" s="11"/>
    </row>
    <row r="474" spans="1:34">
      <c r="A474" s="11"/>
      <c r="B474" s="11"/>
      <c r="C474" s="11"/>
      <c r="D474" s="11"/>
      <c r="E474" s="11"/>
      <c r="F474" s="11"/>
      <c r="G474" s="11"/>
      <c r="H474" s="11"/>
      <c r="I474" s="11"/>
      <c r="J474" s="11"/>
      <c r="K474" s="11"/>
      <c r="L474" s="11"/>
      <c r="M474" s="11"/>
      <c r="N474" s="11"/>
      <c r="O474" s="363"/>
      <c r="P474" s="11"/>
      <c r="Q474" s="11"/>
      <c r="R474" s="11"/>
      <c r="S474" s="11"/>
      <c r="T474" s="11"/>
      <c r="U474" s="11"/>
      <c r="V474" s="11"/>
      <c r="W474" s="11"/>
      <c r="X474" s="11"/>
      <c r="Y474" s="11"/>
      <c r="Z474" s="11"/>
      <c r="AA474" s="11"/>
      <c r="AB474" s="11"/>
      <c r="AC474" s="11"/>
      <c r="AD474" s="11"/>
      <c r="AE474" s="11"/>
      <c r="AF474" s="11"/>
      <c r="AG474" s="11"/>
      <c r="AH474" s="11"/>
    </row>
    <row r="475" spans="1:34">
      <c r="A475" s="11"/>
      <c r="B475" s="11"/>
      <c r="C475" s="11"/>
      <c r="D475" s="11"/>
      <c r="E475" s="11"/>
      <c r="F475" s="11"/>
      <c r="G475" s="11"/>
      <c r="H475" s="11"/>
      <c r="I475" s="11"/>
      <c r="J475" s="11"/>
      <c r="K475" s="11"/>
      <c r="L475" s="11"/>
      <c r="M475" s="11"/>
      <c r="N475" s="11"/>
      <c r="O475" s="363"/>
      <c r="P475" s="11"/>
      <c r="Q475" s="11"/>
      <c r="R475" s="11"/>
      <c r="S475" s="11"/>
      <c r="T475" s="11"/>
      <c r="U475" s="11"/>
      <c r="V475" s="11"/>
      <c r="W475" s="11"/>
      <c r="X475" s="11"/>
      <c r="Y475" s="11"/>
      <c r="Z475" s="11"/>
      <c r="AA475" s="11"/>
      <c r="AB475" s="11"/>
      <c r="AC475" s="11"/>
      <c r="AD475" s="11"/>
      <c r="AE475" s="11"/>
      <c r="AF475" s="11"/>
      <c r="AG475" s="11"/>
      <c r="AH475" s="11"/>
    </row>
    <row r="476" spans="1:34">
      <c r="A476" s="11"/>
      <c r="B476" s="11"/>
      <c r="C476" s="11"/>
      <c r="D476" s="11"/>
      <c r="E476" s="11"/>
      <c r="F476" s="11"/>
      <c r="G476" s="11"/>
      <c r="H476" s="11"/>
      <c r="I476" s="11"/>
      <c r="J476" s="11"/>
      <c r="K476" s="11"/>
      <c r="L476" s="11"/>
      <c r="M476" s="11"/>
      <c r="N476" s="11"/>
      <c r="O476" s="363"/>
      <c r="P476" s="11"/>
      <c r="Q476" s="11"/>
      <c r="R476" s="11"/>
      <c r="S476" s="11"/>
      <c r="T476" s="11"/>
      <c r="U476" s="11"/>
      <c r="V476" s="11"/>
      <c r="W476" s="11"/>
      <c r="X476" s="11"/>
      <c r="Y476" s="11"/>
      <c r="Z476" s="11"/>
      <c r="AA476" s="11"/>
      <c r="AB476" s="11"/>
      <c r="AC476" s="11"/>
      <c r="AD476" s="11"/>
      <c r="AE476" s="11"/>
      <c r="AF476" s="11"/>
      <c r="AG476" s="11"/>
      <c r="AH476" s="11"/>
    </row>
    <row r="477" spans="1:34">
      <c r="A477" s="11"/>
      <c r="B477" s="11"/>
      <c r="C477" s="11"/>
      <c r="D477" s="11"/>
      <c r="E477" s="11"/>
      <c r="F477" s="11"/>
      <c r="G477" s="11"/>
      <c r="H477" s="11"/>
      <c r="I477" s="11"/>
      <c r="J477" s="11"/>
      <c r="K477" s="11"/>
      <c r="L477" s="11"/>
      <c r="M477" s="11"/>
      <c r="N477" s="11"/>
      <c r="O477" s="363"/>
      <c r="P477" s="11"/>
      <c r="Q477" s="11"/>
      <c r="R477" s="11"/>
      <c r="S477" s="11"/>
      <c r="T477" s="11"/>
      <c r="U477" s="11"/>
      <c r="V477" s="11"/>
      <c r="W477" s="11"/>
      <c r="X477" s="11"/>
      <c r="Y477" s="11"/>
      <c r="Z477" s="11"/>
      <c r="AA477" s="11"/>
      <c r="AB477" s="11"/>
      <c r="AC477" s="11"/>
      <c r="AD477" s="11"/>
      <c r="AE477" s="11"/>
      <c r="AF477" s="11"/>
      <c r="AG477" s="11"/>
      <c r="AH477" s="11"/>
    </row>
    <row r="478" spans="1:34">
      <c r="A478" s="11"/>
      <c r="B478" s="11"/>
      <c r="C478" s="11"/>
      <c r="D478" s="11"/>
      <c r="E478" s="11"/>
      <c r="F478" s="11"/>
      <c r="G478" s="11"/>
      <c r="H478" s="11"/>
      <c r="I478" s="11"/>
      <c r="J478" s="11"/>
      <c r="K478" s="11"/>
      <c r="L478" s="11"/>
      <c r="M478" s="11"/>
      <c r="N478" s="11"/>
      <c r="O478" s="363"/>
      <c r="P478" s="11"/>
      <c r="Q478" s="11"/>
      <c r="R478" s="11"/>
      <c r="S478" s="11"/>
      <c r="T478" s="11"/>
      <c r="U478" s="11"/>
      <c r="V478" s="11"/>
      <c r="W478" s="11"/>
      <c r="X478" s="11"/>
      <c r="Y478" s="11"/>
      <c r="Z478" s="11"/>
      <c r="AA478" s="11"/>
      <c r="AB478" s="11"/>
      <c r="AC478" s="11"/>
      <c r="AD478" s="11"/>
      <c r="AE478" s="11"/>
      <c r="AF478" s="11"/>
      <c r="AG478" s="11"/>
      <c r="AH478" s="11"/>
    </row>
    <row r="479" spans="1:34">
      <c r="A479" s="11"/>
    </row>
    <row r="480" spans="1:34">
      <c r="A480" s="11"/>
    </row>
    <row r="481" spans="1:1">
      <c r="A481" s="11"/>
    </row>
    <row r="482" spans="1:1">
      <c r="A482" s="11"/>
    </row>
    <row r="483" spans="1:1">
      <c r="A483" s="11"/>
    </row>
    <row r="484" spans="1:1">
      <c r="A484" s="11"/>
    </row>
    <row r="485" spans="1:1">
      <c r="A485" s="11"/>
    </row>
    <row r="486" spans="1:1">
      <c r="A486" s="11"/>
    </row>
    <row r="487" spans="1:1">
      <c r="A487" s="11"/>
    </row>
  </sheetData>
  <mergeCells count="25">
    <mergeCell ref="A67:AH67"/>
    <mergeCell ref="A64:AF66"/>
    <mergeCell ref="A63:B63"/>
    <mergeCell ref="AI59:AM59"/>
    <mergeCell ref="B9:B11"/>
    <mergeCell ref="A9:A11"/>
    <mergeCell ref="AH9:AH11"/>
    <mergeCell ref="A43:B43"/>
    <mergeCell ref="A12:AH12"/>
    <mergeCell ref="A44:AF46"/>
    <mergeCell ref="A47:AH47"/>
    <mergeCell ref="A48:AH48"/>
    <mergeCell ref="A53:B53"/>
    <mergeCell ref="A54:AF56"/>
    <mergeCell ref="A57:AH57"/>
    <mergeCell ref="A58:AH58"/>
    <mergeCell ref="A4:AG4"/>
    <mergeCell ref="C9:AF9"/>
    <mergeCell ref="AG9:AG11"/>
    <mergeCell ref="C53:AG53"/>
    <mergeCell ref="AI63:AM63"/>
    <mergeCell ref="C49:AF49"/>
    <mergeCell ref="C50:AF50"/>
    <mergeCell ref="C52:AF52"/>
    <mergeCell ref="C51:AF51"/>
  </mergeCells>
  <pageMargins left="0.70866141732283472" right="0.70866141732283472" top="0.74803149606299213" bottom="0.74803149606299213" header="0.31496062992125984" footer="0.31496062992125984"/>
  <pageSetup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7880F-9DAA-47F1-B473-F3DCEB4C800F}">
  <dimension ref="A1:BA624"/>
  <sheetViews>
    <sheetView showGridLines="0" topLeftCell="C1" zoomScale="90" zoomScaleNormal="90" workbookViewId="0">
      <pane ySplit="1" topLeftCell="A125" activePane="bottomLeft" state="frozen"/>
      <selection pane="bottomLeft" activeCell="X135" sqref="X135:AW135"/>
    </sheetView>
  </sheetViews>
  <sheetFormatPr baseColWidth="10" defaultColWidth="9.140625" defaultRowHeight="15"/>
  <cols>
    <col min="1" max="1" width="42.5703125" customWidth="1"/>
    <col min="2" max="49" width="4" customWidth="1"/>
    <col min="50" max="50" width="16" bestFit="1" customWidth="1"/>
    <col min="51" max="51" width="7.85546875" bestFit="1" customWidth="1"/>
    <col min="52" max="52" width="14.42578125" bestFit="1" customWidth="1"/>
    <col min="53" max="53" width="14.85546875" customWidth="1"/>
    <col min="54" max="61" width="4.140625" customWidth="1"/>
    <col min="62" max="62" width="11.42578125" customWidth="1"/>
  </cols>
  <sheetData>
    <row r="1" spans="1:52" ht="36.75" customHeight="1"/>
    <row r="2" spans="1:52" ht="36.75" customHeight="1"/>
    <row r="3" spans="1:52" s="11" customFormat="1"/>
    <row r="4" spans="1:52" s="11" customFormat="1" ht="23.25">
      <c r="A4" s="478" t="s">
        <v>356</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row>
    <row r="5" spans="1:52" s="11" customFormat="1" ht="9" customHeight="1">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row>
    <row r="6" spans="1:52" s="11" customFormat="1">
      <c r="A6" s="11" t="s">
        <v>305</v>
      </c>
      <c r="C6" s="202"/>
      <c r="D6" s="202"/>
      <c r="E6" s="202"/>
      <c r="F6" s="202"/>
      <c r="H6" s="201"/>
      <c r="I6" s="201"/>
      <c r="J6" s="201"/>
      <c r="L6" s="201"/>
      <c r="N6" s="201"/>
      <c r="P6" s="202"/>
      <c r="Q6" s="202"/>
      <c r="R6" s="202"/>
      <c r="S6" s="202"/>
      <c r="U6" s="201"/>
      <c r="V6" s="201"/>
      <c r="W6" s="201"/>
      <c r="Y6" s="201"/>
      <c r="Z6" s="201"/>
      <c r="AA6" s="201"/>
      <c r="AC6" s="202"/>
      <c r="AD6" s="202"/>
      <c r="AE6" s="202"/>
      <c r="AF6" s="202"/>
      <c r="AG6" s="201"/>
      <c r="AH6" s="201"/>
      <c r="AI6" s="201"/>
      <c r="AJ6" s="201"/>
      <c r="AK6" s="202"/>
      <c r="AL6" s="202"/>
      <c r="AM6" s="202"/>
      <c r="AN6" s="202"/>
      <c r="AO6" s="201"/>
      <c r="AP6" s="201"/>
      <c r="AQ6" s="201"/>
      <c r="AR6" s="201"/>
      <c r="AS6" s="201"/>
      <c r="AT6" s="202"/>
      <c r="AU6" s="202"/>
      <c r="AV6" s="202"/>
      <c r="AW6" s="202"/>
      <c r="AX6" s="201"/>
      <c r="AY6" s="201"/>
    </row>
    <row r="7" spans="1:52" s="11" customFormat="1">
      <c r="A7" s="11" t="s">
        <v>306</v>
      </c>
      <c r="B7" s="203"/>
      <c r="C7" s="202"/>
      <c r="D7" s="202"/>
      <c r="E7" s="202"/>
      <c r="F7" s="202"/>
      <c r="G7" s="203"/>
      <c r="H7" s="201"/>
      <c r="I7" s="201"/>
      <c r="J7" s="201"/>
      <c r="K7" s="203"/>
      <c r="L7" s="201"/>
      <c r="M7" s="201"/>
      <c r="N7" s="201"/>
      <c r="O7" s="203"/>
      <c r="P7" s="202"/>
      <c r="Q7" s="202"/>
      <c r="R7" s="202"/>
      <c r="S7" s="202"/>
      <c r="T7" s="203"/>
      <c r="U7" s="201"/>
      <c r="V7" s="201"/>
      <c r="W7" s="201"/>
      <c r="X7" s="203"/>
      <c r="Y7" s="201"/>
      <c r="Z7" s="201"/>
      <c r="AA7" s="201"/>
      <c r="AB7" s="203"/>
      <c r="AC7" s="202"/>
      <c r="AD7" s="202"/>
      <c r="AE7" s="202"/>
      <c r="AF7" s="202"/>
      <c r="AG7" s="201"/>
      <c r="AH7" s="201"/>
      <c r="AI7" s="201"/>
      <c r="AJ7" s="201"/>
      <c r="AK7" s="202"/>
      <c r="AL7" s="202"/>
      <c r="AM7" s="202"/>
      <c r="AN7" s="202"/>
      <c r="AO7" s="201"/>
      <c r="AP7" s="201"/>
      <c r="AQ7" s="201"/>
      <c r="AR7" s="201"/>
      <c r="AS7" s="201"/>
      <c r="AT7" s="202"/>
      <c r="AU7" s="202"/>
      <c r="AV7" s="202"/>
      <c r="AW7" s="202"/>
      <c r="AX7" s="201"/>
      <c r="AY7" s="201"/>
    </row>
    <row r="8" spans="1:52" s="11" customFormat="1">
      <c r="A8" s="204"/>
      <c r="B8" s="202"/>
      <c r="C8" s="202"/>
      <c r="D8" s="202"/>
      <c r="E8" s="202"/>
      <c r="F8" s="202"/>
      <c r="G8" s="201"/>
      <c r="H8" s="201"/>
      <c r="I8" s="201"/>
      <c r="J8" s="201"/>
      <c r="K8" s="201"/>
      <c r="L8" s="201"/>
      <c r="M8" s="201"/>
      <c r="N8" s="201"/>
      <c r="O8" s="202"/>
      <c r="P8" s="202"/>
      <c r="Q8" s="202"/>
      <c r="R8" s="202"/>
      <c r="S8" s="202"/>
      <c r="T8" s="201"/>
      <c r="U8" s="201"/>
      <c r="V8" s="201"/>
      <c r="W8" s="201"/>
      <c r="X8" s="201"/>
      <c r="Y8" s="201"/>
      <c r="Z8" s="201"/>
      <c r="AA8" s="201"/>
      <c r="AB8" s="202"/>
      <c r="AC8" s="202"/>
      <c r="AD8" s="202"/>
      <c r="AE8" s="202"/>
      <c r="AF8" s="202"/>
      <c r="AG8" s="201"/>
      <c r="AH8" s="201"/>
      <c r="AI8" s="201"/>
      <c r="AJ8" s="201"/>
      <c r="AK8" s="202"/>
      <c r="AL8" s="202"/>
      <c r="AM8" s="202"/>
      <c r="AN8" s="202"/>
      <c r="AO8" s="201"/>
      <c r="AP8" s="201"/>
      <c r="AQ8" s="201"/>
      <c r="AR8" s="201"/>
      <c r="AS8" s="201"/>
      <c r="AT8" s="202"/>
      <c r="AU8" s="202"/>
      <c r="AV8" s="202"/>
      <c r="AW8" s="202"/>
      <c r="AX8" s="201"/>
      <c r="AY8" s="201"/>
    </row>
    <row r="9" spans="1:52" s="11" customFormat="1">
      <c r="A9" s="205" t="s">
        <v>307</v>
      </c>
      <c r="B9" s="583" t="s">
        <v>351</v>
      </c>
      <c r="C9" s="583"/>
      <c r="D9" s="583"/>
      <c r="E9" s="583"/>
      <c r="F9" s="583"/>
      <c r="G9" s="583" t="s">
        <v>352</v>
      </c>
      <c r="H9" s="583"/>
      <c r="I9" s="583"/>
      <c r="J9" s="583"/>
      <c r="K9" s="583" t="s">
        <v>353</v>
      </c>
      <c r="L9" s="583"/>
      <c r="M9" s="583"/>
      <c r="N9" s="583"/>
      <c r="O9" s="583" t="s">
        <v>354</v>
      </c>
      <c r="P9" s="583"/>
      <c r="Q9" s="583"/>
      <c r="R9" s="583"/>
      <c r="S9" s="583"/>
      <c r="T9" s="583" t="s">
        <v>355</v>
      </c>
      <c r="U9" s="583"/>
      <c r="V9" s="583"/>
      <c r="W9" s="583"/>
      <c r="X9" s="583" t="s">
        <v>308</v>
      </c>
      <c r="Y9" s="583"/>
      <c r="Z9" s="583"/>
      <c r="AA9" s="583"/>
      <c r="AB9" s="583" t="s">
        <v>309</v>
      </c>
      <c r="AC9" s="583"/>
      <c r="AD9" s="583"/>
      <c r="AE9" s="583"/>
      <c r="AF9" s="583"/>
      <c r="AG9" s="583" t="s">
        <v>310</v>
      </c>
      <c r="AH9" s="583"/>
      <c r="AI9" s="583"/>
      <c r="AJ9" s="583"/>
      <c r="AK9" s="583" t="s">
        <v>311</v>
      </c>
      <c r="AL9" s="583"/>
      <c r="AM9" s="583"/>
      <c r="AN9" s="583"/>
      <c r="AO9" s="583" t="s">
        <v>312</v>
      </c>
      <c r="AP9" s="583"/>
      <c r="AQ9" s="583"/>
      <c r="AR9" s="583"/>
      <c r="AS9" s="583"/>
      <c r="AT9" s="583" t="s">
        <v>313</v>
      </c>
      <c r="AU9" s="583"/>
      <c r="AV9" s="583"/>
      <c r="AW9" s="583"/>
      <c r="AX9" s="584" t="s">
        <v>48</v>
      </c>
      <c r="AY9" s="584" t="s">
        <v>314</v>
      </c>
    </row>
    <row r="10" spans="1:52" s="11" customFormat="1">
      <c r="A10" s="356" t="s">
        <v>221</v>
      </c>
      <c r="B10" s="356">
        <v>1</v>
      </c>
      <c r="C10" s="356">
        <f>B10+7</f>
        <v>8</v>
      </c>
      <c r="D10" s="356">
        <f>C10+7</f>
        <v>15</v>
      </c>
      <c r="E10" s="356">
        <f>D10+7</f>
        <v>22</v>
      </c>
      <c r="F10" s="356">
        <f>E10+7</f>
        <v>29</v>
      </c>
      <c r="G10" s="356">
        <v>5</v>
      </c>
      <c r="H10" s="356">
        <f>G10+7</f>
        <v>12</v>
      </c>
      <c r="I10" s="356">
        <f>H10+7</f>
        <v>19</v>
      </c>
      <c r="J10" s="356">
        <f>I10+7</f>
        <v>26</v>
      </c>
      <c r="K10" s="356">
        <v>5</v>
      </c>
      <c r="L10" s="356">
        <f>K10+7</f>
        <v>12</v>
      </c>
      <c r="M10" s="356">
        <f>L10+7</f>
        <v>19</v>
      </c>
      <c r="N10" s="356">
        <f>M10+7</f>
        <v>26</v>
      </c>
      <c r="O10" s="356">
        <v>2</v>
      </c>
      <c r="P10" s="356">
        <f>O10+7</f>
        <v>9</v>
      </c>
      <c r="Q10" s="356">
        <f>P10+7</f>
        <v>16</v>
      </c>
      <c r="R10" s="356">
        <f>Q10+7</f>
        <v>23</v>
      </c>
      <c r="S10" s="356">
        <f>R10+7</f>
        <v>30</v>
      </c>
      <c r="T10" s="356">
        <v>7</v>
      </c>
      <c r="U10" s="356">
        <f>T10+7</f>
        <v>14</v>
      </c>
      <c r="V10" s="356">
        <f>U10+7</f>
        <v>21</v>
      </c>
      <c r="W10" s="356">
        <f>V10+7</f>
        <v>28</v>
      </c>
      <c r="X10" s="356">
        <v>4</v>
      </c>
      <c r="Y10" s="356">
        <f>X10+7</f>
        <v>11</v>
      </c>
      <c r="Z10" s="356">
        <f>Y10+7</f>
        <v>18</v>
      </c>
      <c r="AA10" s="356">
        <f>Z10+7</f>
        <v>25</v>
      </c>
      <c r="AB10" s="356">
        <v>2</v>
      </c>
      <c r="AC10" s="356">
        <f>AB10+7</f>
        <v>9</v>
      </c>
      <c r="AD10" s="356">
        <f>AC10+7</f>
        <v>16</v>
      </c>
      <c r="AE10" s="356">
        <f>AD10+7</f>
        <v>23</v>
      </c>
      <c r="AF10" s="356">
        <f>AE10+7</f>
        <v>30</v>
      </c>
      <c r="AG10" s="356">
        <v>6</v>
      </c>
      <c r="AH10" s="356">
        <f>AG10+7</f>
        <v>13</v>
      </c>
      <c r="AI10" s="356">
        <f>AH10+7</f>
        <v>20</v>
      </c>
      <c r="AJ10" s="356">
        <f>AI10+7</f>
        <v>27</v>
      </c>
      <c r="AK10" s="356">
        <v>3</v>
      </c>
      <c r="AL10" s="356">
        <f>AK10+7</f>
        <v>10</v>
      </c>
      <c r="AM10" s="356">
        <f>AL10+7</f>
        <v>17</v>
      </c>
      <c r="AN10" s="356">
        <f>AM10+7</f>
        <v>24</v>
      </c>
      <c r="AO10" s="356">
        <v>1</v>
      </c>
      <c r="AP10" s="356">
        <f>AO10+7</f>
        <v>8</v>
      </c>
      <c r="AQ10" s="356">
        <f>AP10+7</f>
        <v>15</v>
      </c>
      <c r="AR10" s="356">
        <f>AQ10+7</f>
        <v>22</v>
      </c>
      <c r="AS10" s="356">
        <f>AR10+7</f>
        <v>29</v>
      </c>
      <c r="AT10" s="356">
        <v>5</v>
      </c>
      <c r="AU10" s="356">
        <f>AT10+7</f>
        <v>12</v>
      </c>
      <c r="AV10" s="356">
        <f>AU10+7</f>
        <v>19</v>
      </c>
      <c r="AW10" s="356">
        <f>AV10+7</f>
        <v>26</v>
      </c>
      <c r="AX10" s="584"/>
      <c r="AY10" s="584"/>
    </row>
    <row r="11" spans="1:52" s="11" customFormat="1" ht="11.25" customHeight="1">
      <c r="A11" s="324" t="s">
        <v>357</v>
      </c>
      <c r="B11" s="313"/>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211"/>
      <c r="AY11" s="212"/>
      <c r="AZ11" s="260"/>
    </row>
    <row r="12" spans="1:52" s="11" customFormat="1" ht="11.25" customHeight="1">
      <c r="A12" s="217" t="s">
        <v>358</v>
      </c>
      <c r="B12" s="353"/>
      <c r="C12" s="354"/>
      <c r="D12" s="354"/>
      <c r="E12" s="354"/>
      <c r="F12" s="355"/>
      <c r="G12" s="353"/>
      <c r="H12" s="354"/>
      <c r="I12" s="354"/>
      <c r="J12" s="355"/>
      <c r="K12" s="353"/>
      <c r="L12" s="354"/>
      <c r="M12" s="354"/>
      <c r="N12" s="355"/>
      <c r="O12" s="353"/>
      <c r="P12" s="354"/>
      <c r="Q12" s="354"/>
      <c r="R12" s="354"/>
      <c r="S12" s="355"/>
      <c r="T12" s="353"/>
      <c r="U12" s="354"/>
      <c r="V12" s="354"/>
      <c r="W12" s="355"/>
      <c r="X12" s="353"/>
      <c r="Y12" s="354"/>
      <c r="Z12" s="354"/>
      <c r="AA12" s="355"/>
      <c r="AB12" s="353"/>
      <c r="AC12" s="354"/>
      <c r="AD12" s="354"/>
      <c r="AE12" s="354"/>
      <c r="AF12" s="355"/>
      <c r="AG12" s="353"/>
      <c r="AH12" s="354"/>
      <c r="AI12" s="354"/>
      <c r="AJ12" s="355"/>
      <c r="AK12" s="353"/>
      <c r="AL12" s="354"/>
      <c r="AM12" s="354"/>
      <c r="AN12" s="355"/>
      <c r="AO12" s="343"/>
      <c r="AP12" s="344"/>
      <c r="AQ12" s="344"/>
      <c r="AR12" s="344"/>
      <c r="AS12" s="345"/>
      <c r="AT12" s="353"/>
      <c r="AU12" s="354"/>
      <c r="AV12" s="354"/>
      <c r="AW12" s="355"/>
      <c r="AX12" s="211"/>
      <c r="AY12" s="212"/>
      <c r="AZ12" s="260"/>
    </row>
    <row r="13" spans="1:52" s="11" customFormat="1" ht="11.25" customHeight="1">
      <c r="A13" s="217" t="s">
        <v>359</v>
      </c>
      <c r="B13" s="353"/>
      <c r="C13" s="354"/>
      <c r="D13" s="354"/>
      <c r="E13" s="354"/>
      <c r="F13" s="355"/>
      <c r="G13" s="353"/>
      <c r="H13" s="354"/>
      <c r="I13" s="354"/>
      <c r="J13" s="355"/>
      <c r="K13" s="353"/>
      <c r="L13" s="354"/>
      <c r="M13" s="354"/>
      <c r="N13" s="355"/>
      <c r="O13" s="353"/>
      <c r="P13" s="354"/>
      <c r="Q13" s="354"/>
      <c r="R13" s="354"/>
      <c r="S13" s="355"/>
      <c r="T13" s="353"/>
      <c r="U13" s="354"/>
      <c r="V13" s="354"/>
      <c r="W13" s="355"/>
      <c r="X13" s="353"/>
      <c r="Y13" s="354"/>
      <c r="Z13" s="354"/>
      <c r="AA13" s="355"/>
      <c r="AB13" s="353"/>
      <c r="AC13" s="354"/>
      <c r="AD13" s="354"/>
      <c r="AE13" s="354"/>
      <c r="AF13" s="355"/>
      <c r="AG13" s="353"/>
      <c r="AH13" s="354"/>
      <c r="AI13" s="354"/>
      <c r="AJ13" s="355"/>
      <c r="AK13" s="353"/>
      <c r="AL13" s="354"/>
      <c r="AM13" s="354"/>
      <c r="AN13" s="355"/>
      <c r="AO13" s="343"/>
      <c r="AP13" s="344"/>
      <c r="AQ13" s="344"/>
      <c r="AR13" s="344"/>
      <c r="AS13" s="345"/>
      <c r="AT13" s="353"/>
      <c r="AU13" s="354"/>
      <c r="AV13" s="354"/>
      <c r="AW13" s="355"/>
      <c r="AX13" s="211"/>
      <c r="AY13" s="212"/>
      <c r="AZ13" s="260"/>
    </row>
    <row r="14" spans="1:52" s="11" customFormat="1" ht="11.25" customHeight="1">
      <c r="A14" s="217" t="s">
        <v>360</v>
      </c>
      <c r="B14" s="213"/>
      <c r="C14" s="213"/>
      <c r="D14" s="213"/>
      <c r="E14" s="213"/>
      <c r="F14" s="213"/>
      <c r="G14" s="213"/>
      <c r="H14" s="213"/>
      <c r="I14" s="213"/>
      <c r="J14" s="213"/>
      <c r="K14" s="213"/>
      <c r="L14" s="213"/>
      <c r="M14" s="213"/>
      <c r="N14" s="213"/>
      <c r="O14" s="213"/>
      <c r="P14" s="213"/>
      <c r="Q14" s="214"/>
      <c r="R14" s="214"/>
      <c r="S14" s="214"/>
      <c r="T14" s="214"/>
      <c r="U14" s="214"/>
      <c r="V14" s="214"/>
      <c r="W14" s="214"/>
      <c r="X14" s="214"/>
      <c r="Y14" s="214"/>
      <c r="Z14" s="214"/>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1"/>
      <c r="AY14" s="212"/>
      <c r="AZ14" s="260"/>
    </row>
    <row r="15" spans="1:52" s="11" customFormat="1" ht="11.25" customHeight="1">
      <c r="A15" s="217" t="s">
        <v>361</v>
      </c>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325"/>
      <c r="AB15" s="325"/>
      <c r="AC15" s="325"/>
      <c r="AD15" s="325"/>
      <c r="AE15" s="213"/>
      <c r="AF15" s="213"/>
      <c r="AG15" s="213"/>
      <c r="AH15" s="213"/>
      <c r="AI15" s="213"/>
      <c r="AJ15" s="213"/>
      <c r="AK15" s="213"/>
      <c r="AL15" s="213"/>
      <c r="AM15" s="213"/>
      <c r="AN15" s="213"/>
      <c r="AO15" s="213"/>
      <c r="AP15" s="213"/>
      <c r="AQ15" s="213"/>
      <c r="AR15" s="213"/>
      <c r="AS15" s="213"/>
      <c r="AT15" s="213"/>
      <c r="AU15" s="213"/>
      <c r="AV15" s="213"/>
      <c r="AW15" s="213"/>
      <c r="AX15" s="211"/>
      <c r="AY15" s="212"/>
      <c r="AZ15" s="260"/>
    </row>
    <row r="16" spans="1:52" s="11" customFormat="1" ht="11.25" customHeight="1">
      <c r="A16" s="217" t="s">
        <v>362</v>
      </c>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326"/>
      <c r="AF16" s="326"/>
      <c r="AG16" s="326"/>
      <c r="AH16" s="326"/>
      <c r="AI16" s="326"/>
      <c r="AJ16" s="326"/>
      <c r="AK16" s="326"/>
      <c r="AL16" s="326"/>
      <c r="AM16" s="326"/>
      <c r="AN16" s="326"/>
      <c r="AO16" s="213"/>
      <c r="AP16" s="213"/>
      <c r="AQ16" s="213"/>
      <c r="AR16" s="213"/>
      <c r="AS16" s="213"/>
      <c r="AT16" s="213"/>
      <c r="AU16" s="213"/>
      <c r="AV16" s="213"/>
      <c r="AW16" s="213"/>
      <c r="AX16" s="211"/>
      <c r="AY16" s="212"/>
      <c r="AZ16" s="260"/>
    </row>
    <row r="17" spans="1:52" s="11" customFormat="1" ht="11.25" customHeight="1">
      <c r="A17" s="217" t="s">
        <v>363</v>
      </c>
      <c r="B17" s="353"/>
      <c r="C17" s="354"/>
      <c r="D17" s="354"/>
      <c r="E17" s="354"/>
      <c r="F17" s="355"/>
      <c r="G17" s="353"/>
      <c r="H17" s="354"/>
      <c r="I17" s="354"/>
      <c r="J17" s="355"/>
      <c r="K17" s="353"/>
      <c r="L17" s="354"/>
      <c r="M17" s="354"/>
      <c r="N17" s="355"/>
      <c r="O17" s="353"/>
      <c r="P17" s="354"/>
      <c r="Q17" s="354"/>
      <c r="R17" s="354"/>
      <c r="S17" s="355"/>
      <c r="T17" s="353"/>
      <c r="U17" s="354"/>
      <c r="V17" s="354"/>
      <c r="W17" s="355"/>
      <c r="X17" s="353"/>
      <c r="Y17" s="354"/>
      <c r="Z17" s="354"/>
      <c r="AA17" s="355"/>
      <c r="AB17" s="353"/>
      <c r="AC17" s="354"/>
      <c r="AD17" s="354"/>
      <c r="AE17" s="354"/>
      <c r="AF17" s="355"/>
      <c r="AG17" s="353"/>
      <c r="AH17" s="354"/>
      <c r="AI17" s="354"/>
      <c r="AJ17" s="355"/>
      <c r="AK17" s="353"/>
      <c r="AL17" s="354"/>
      <c r="AM17" s="354"/>
      <c r="AN17" s="355"/>
      <c r="AO17" s="343"/>
      <c r="AP17" s="344"/>
      <c r="AQ17" s="344"/>
      <c r="AR17" s="344"/>
      <c r="AS17" s="345"/>
      <c r="AT17" s="353"/>
      <c r="AU17" s="354"/>
      <c r="AV17" s="354"/>
      <c r="AW17" s="355"/>
      <c r="AX17" s="211"/>
      <c r="AY17" s="212"/>
      <c r="AZ17" s="260"/>
    </row>
    <row r="18" spans="1:52" s="11" customFormat="1" ht="11.25" customHeight="1">
      <c r="A18" s="324" t="s">
        <v>365</v>
      </c>
      <c r="B18" s="353"/>
      <c r="C18" s="354"/>
      <c r="D18" s="354"/>
      <c r="E18" s="354"/>
      <c r="F18" s="355"/>
      <c r="G18" s="353"/>
      <c r="H18" s="354"/>
      <c r="I18" s="354"/>
      <c r="J18" s="355"/>
      <c r="K18" s="353"/>
      <c r="L18" s="354"/>
      <c r="M18" s="354"/>
      <c r="N18" s="355"/>
      <c r="O18" s="353"/>
      <c r="P18" s="354"/>
      <c r="Q18" s="354"/>
      <c r="R18" s="354"/>
      <c r="S18" s="355"/>
      <c r="T18" s="353"/>
      <c r="U18" s="354"/>
      <c r="V18" s="354"/>
      <c r="W18" s="355"/>
      <c r="X18" s="353"/>
      <c r="Y18" s="354"/>
      <c r="Z18" s="354"/>
      <c r="AA18" s="355"/>
      <c r="AB18" s="353"/>
      <c r="AC18" s="354"/>
      <c r="AD18" s="354"/>
      <c r="AE18" s="354"/>
      <c r="AF18" s="355"/>
      <c r="AG18" s="353"/>
      <c r="AH18" s="354"/>
      <c r="AI18" s="354"/>
      <c r="AJ18" s="355"/>
      <c r="AK18" s="353"/>
      <c r="AL18" s="354"/>
      <c r="AM18" s="354"/>
      <c r="AN18" s="355"/>
      <c r="AO18" s="343"/>
      <c r="AP18" s="344"/>
      <c r="AQ18" s="344"/>
      <c r="AR18" s="344"/>
      <c r="AS18" s="345"/>
      <c r="AT18" s="353"/>
      <c r="AU18" s="354"/>
      <c r="AV18" s="354"/>
      <c r="AW18" s="355"/>
      <c r="AX18" s="211"/>
      <c r="AY18" s="212"/>
      <c r="AZ18" s="260"/>
    </row>
    <row r="19" spans="1:52" s="11" customFormat="1" ht="11.25" customHeight="1">
      <c r="A19" s="217" t="s">
        <v>366</v>
      </c>
      <c r="B19" s="353"/>
      <c r="C19" s="354"/>
      <c r="D19" s="354"/>
      <c r="E19" s="354"/>
      <c r="F19" s="355"/>
      <c r="G19" s="353"/>
      <c r="H19" s="354"/>
      <c r="I19" s="354"/>
      <c r="J19" s="355"/>
      <c r="K19" s="353"/>
      <c r="L19" s="354"/>
      <c r="M19" s="354"/>
      <c r="N19" s="355"/>
      <c r="O19" s="353"/>
      <c r="P19" s="354"/>
      <c r="Q19" s="354"/>
      <c r="R19" s="354"/>
      <c r="S19" s="355"/>
      <c r="T19" s="353"/>
      <c r="U19" s="354"/>
      <c r="V19" s="354"/>
      <c r="W19" s="355"/>
      <c r="X19" s="353"/>
      <c r="Y19" s="354"/>
      <c r="Z19" s="354"/>
      <c r="AA19" s="355"/>
      <c r="AB19" s="353"/>
      <c r="AC19" s="354"/>
      <c r="AD19" s="354"/>
      <c r="AE19" s="354"/>
      <c r="AF19" s="355"/>
      <c r="AG19" s="353"/>
      <c r="AH19" s="354"/>
      <c r="AI19" s="354"/>
      <c r="AJ19" s="355"/>
      <c r="AK19" s="353"/>
      <c r="AL19" s="354"/>
      <c r="AM19" s="354"/>
      <c r="AN19" s="355"/>
      <c r="AO19" s="343"/>
      <c r="AP19" s="344"/>
      <c r="AQ19" s="344"/>
      <c r="AR19" s="344"/>
      <c r="AS19" s="345"/>
      <c r="AT19" s="353"/>
      <c r="AU19" s="354"/>
      <c r="AV19" s="354"/>
      <c r="AW19" s="355"/>
      <c r="AX19" s="211"/>
      <c r="AY19" s="212"/>
      <c r="AZ19" s="260"/>
    </row>
    <row r="20" spans="1:52" s="11" customFormat="1" ht="11.25" customHeight="1">
      <c r="A20" s="217" t="s">
        <v>367</v>
      </c>
      <c r="B20" s="353"/>
      <c r="C20" s="354"/>
      <c r="D20" s="354"/>
      <c r="E20" s="354"/>
      <c r="F20" s="355"/>
      <c r="G20" s="353"/>
      <c r="H20" s="354"/>
      <c r="I20" s="354"/>
      <c r="J20" s="355"/>
      <c r="K20" s="353"/>
      <c r="L20" s="354"/>
      <c r="M20" s="354"/>
      <c r="N20" s="355"/>
      <c r="O20" s="353"/>
      <c r="P20" s="354"/>
      <c r="Q20" s="354"/>
      <c r="R20" s="354"/>
      <c r="S20" s="355"/>
      <c r="T20" s="353"/>
      <c r="U20" s="354"/>
      <c r="V20" s="354"/>
      <c r="W20" s="355"/>
      <c r="X20" s="353"/>
      <c r="Y20" s="354"/>
      <c r="Z20" s="354"/>
      <c r="AA20" s="355"/>
      <c r="AB20" s="353"/>
      <c r="AC20" s="354"/>
      <c r="AD20" s="354"/>
      <c r="AE20" s="354"/>
      <c r="AF20" s="355"/>
      <c r="AG20" s="353"/>
      <c r="AH20" s="354"/>
      <c r="AI20" s="354"/>
      <c r="AJ20" s="355"/>
      <c r="AK20" s="353"/>
      <c r="AL20" s="354"/>
      <c r="AM20" s="354"/>
      <c r="AN20" s="355"/>
      <c r="AO20" s="343"/>
      <c r="AP20" s="344"/>
      <c r="AQ20" s="344"/>
      <c r="AR20" s="344"/>
      <c r="AS20" s="345"/>
      <c r="AT20" s="353"/>
      <c r="AU20" s="354"/>
      <c r="AV20" s="354"/>
      <c r="AW20" s="355"/>
      <c r="AX20" s="211"/>
      <c r="AY20" s="212"/>
      <c r="AZ20" s="260"/>
    </row>
    <row r="21" spans="1:52" s="11" customFormat="1" ht="11.25" customHeight="1">
      <c r="A21" s="217" t="s">
        <v>360</v>
      </c>
      <c r="B21" s="213"/>
      <c r="C21" s="213"/>
      <c r="D21" s="213"/>
      <c r="E21" s="213"/>
      <c r="F21" s="213"/>
      <c r="G21" s="213"/>
      <c r="H21" s="213"/>
      <c r="I21" s="213"/>
      <c r="J21" s="213"/>
      <c r="K21" s="330"/>
      <c r="L21" s="330"/>
      <c r="M21" s="330"/>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1"/>
      <c r="AY21" s="212"/>
      <c r="AZ21" s="260"/>
    </row>
    <row r="22" spans="1:52" s="11" customFormat="1" ht="11.25" customHeight="1">
      <c r="A22" s="217" t="s">
        <v>361</v>
      </c>
      <c r="B22" s="213"/>
      <c r="C22" s="213"/>
      <c r="D22" s="213"/>
      <c r="E22" s="213"/>
      <c r="F22" s="213"/>
      <c r="G22" s="213"/>
      <c r="H22" s="213"/>
      <c r="I22" s="213"/>
      <c r="J22" s="213"/>
      <c r="K22" s="213"/>
      <c r="L22" s="213"/>
      <c r="M22" s="213"/>
      <c r="N22" s="327"/>
      <c r="O22" s="327"/>
      <c r="P22" s="327"/>
      <c r="Q22" s="327"/>
      <c r="R22" s="327"/>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1"/>
      <c r="AY22" s="212"/>
      <c r="AZ22" s="260"/>
    </row>
    <row r="23" spans="1:52" s="11" customFormat="1" ht="11.25" customHeight="1">
      <c r="A23" s="217" t="s">
        <v>362</v>
      </c>
      <c r="B23" s="213"/>
      <c r="C23" s="213"/>
      <c r="D23" s="213"/>
      <c r="E23" s="213"/>
      <c r="F23" s="213"/>
      <c r="G23" s="213"/>
      <c r="H23" s="213"/>
      <c r="I23" s="213"/>
      <c r="J23" s="213"/>
      <c r="K23" s="213"/>
      <c r="L23" s="213"/>
      <c r="M23" s="213"/>
      <c r="N23" s="213"/>
      <c r="O23" s="213"/>
      <c r="P23" s="213"/>
      <c r="Q23" s="213"/>
      <c r="R23" s="213"/>
      <c r="S23" s="329"/>
      <c r="T23" s="329"/>
      <c r="U23" s="329"/>
      <c r="V23" s="329"/>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1"/>
      <c r="AY23" s="212"/>
      <c r="AZ23" s="260"/>
    </row>
    <row r="24" spans="1:52" s="11" customFormat="1" ht="11.25" customHeight="1">
      <c r="A24" s="324" t="s">
        <v>368</v>
      </c>
      <c r="B24" s="313"/>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211"/>
      <c r="AY24" s="212"/>
      <c r="AZ24" s="260"/>
    </row>
    <row r="25" spans="1:52" s="11" customFormat="1" ht="11.25" customHeight="1">
      <c r="A25" s="217" t="s">
        <v>369</v>
      </c>
      <c r="B25" s="353"/>
      <c r="C25" s="354"/>
      <c r="D25" s="354"/>
      <c r="E25" s="354"/>
      <c r="F25" s="355"/>
      <c r="G25" s="353"/>
      <c r="H25" s="354"/>
      <c r="I25" s="354"/>
      <c r="J25" s="355"/>
      <c r="K25" s="353"/>
      <c r="L25" s="354"/>
      <c r="M25" s="354"/>
      <c r="N25" s="355"/>
      <c r="O25" s="353"/>
      <c r="P25" s="354"/>
      <c r="Q25" s="354"/>
      <c r="R25" s="354"/>
      <c r="S25" s="355"/>
      <c r="T25" s="353"/>
      <c r="U25" s="354"/>
      <c r="V25" s="354"/>
      <c r="W25" s="355"/>
      <c r="X25" s="353"/>
      <c r="Y25" s="354"/>
      <c r="Z25" s="354"/>
      <c r="AA25" s="355"/>
      <c r="AB25" s="353"/>
      <c r="AC25" s="354"/>
      <c r="AD25" s="354"/>
      <c r="AE25" s="354"/>
      <c r="AF25" s="355"/>
      <c r="AG25" s="353"/>
      <c r="AH25" s="354"/>
      <c r="AI25" s="354"/>
      <c r="AJ25" s="355"/>
      <c r="AK25" s="353"/>
      <c r="AL25" s="354"/>
      <c r="AM25" s="354"/>
      <c r="AN25" s="355"/>
      <c r="AO25" s="343"/>
      <c r="AP25" s="344"/>
      <c r="AQ25" s="344"/>
      <c r="AR25" s="344"/>
      <c r="AS25" s="345"/>
      <c r="AT25" s="353"/>
      <c r="AU25" s="354"/>
      <c r="AV25" s="354"/>
      <c r="AW25" s="355"/>
      <c r="AX25" s="211"/>
      <c r="AY25" s="212"/>
      <c r="AZ25" s="260"/>
    </row>
    <row r="26" spans="1:52" s="11" customFormat="1" ht="11.25" customHeight="1">
      <c r="A26" s="217" t="s">
        <v>370</v>
      </c>
      <c r="B26" s="353"/>
      <c r="C26" s="354"/>
      <c r="D26" s="354"/>
      <c r="E26" s="354"/>
      <c r="F26" s="355"/>
      <c r="G26" s="353"/>
      <c r="H26" s="354"/>
      <c r="I26" s="354"/>
      <c r="J26" s="355"/>
      <c r="K26" s="353"/>
      <c r="L26" s="354"/>
      <c r="M26" s="354"/>
      <c r="N26" s="355"/>
      <c r="O26" s="353"/>
      <c r="P26" s="354"/>
      <c r="Q26" s="354"/>
      <c r="R26" s="354"/>
      <c r="S26" s="355"/>
      <c r="T26" s="353"/>
      <c r="U26" s="354"/>
      <c r="V26" s="354"/>
      <c r="W26" s="355"/>
      <c r="X26" s="353"/>
      <c r="Y26" s="354"/>
      <c r="Z26" s="354"/>
      <c r="AA26" s="355"/>
      <c r="AB26" s="353"/>
      <c r="AC26" s="354"/>
      <c r="AD26" s="354"/>
      <c r="AE26" s="354"/>
      <c r="AF26" s="355"/>
      <c r="AG26" s="353"/>
      <c r="AH26" s="354"/>
      <c r="AI26" s="354"/>
      <c r="AJ26" s="355"/>
      <c r="AK26" s="353"/>
      <c r="AL26" s="354"/>
      <c r="AM26" s="354"/>
      <c r="AN26" s="355"/>
      <c r="AO26" s="343"/>
      <c r="AP26" s="344"/>
      <c r="AQ26" s="344"/>
      <c r="AR26" s="344"/>
      <c r="AS26" s="345"/>
      <c r="AT26" s="353"/>
      <c r="AU26" s="354"/>
      <c r="AV26" s="354"/>
      <c r="AW26" s="355"/>
      <c r="AX26" s="211"/>
      <c r="AY26" s="212"/>
      <c r="AZ26" s="260"/>
    </row>
    <row r="27" spans="1:52" s="11" customFormat="1" ht="11.25" customHeight="1">
      <c r="A27" s="217" t="s">
        <v>361</v>
      </c>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328"/>
      <c r="AB27" s="328"/>
      <c r="AC27" s="328"/>
      <c r="AD27" s="328"/>
      <c r="AE27" s="328"/>
      <c r="AF27" s="328"/>
      <c r="AG27" s="213"/>
      <c r="AH27" s="213"/>
      <c r="AI27" s="213"/>
      <c r="AJ27" s="213"/>
      <c r="AK27" s="213"/>
      <c r="AL27" s="213"/>
      <c r="AM27" s="213"/>
      <c r="AN27" s="213"/>
      <c r="AO27" s="213"/>
      <c r="AP27" s="213"/>
      <c r="AQ27" s="213"/>
      <c r="AR27" s="213"/>
      <c r="AS27" s="213"/>
      <c r="AT27" s="213"/>
      <c r="AU27" s="213"/>
      <c r="AV27" s="213"/>
      <c r="AW27" s="213"/>
      <c r="AX27" s="211"/>
      <c r="AY27" s="212"/>
      <c r="AZ27" s="260"/>
    </row>
    <row r="28" spans="1:52" s="11" customFormat="1" ht="11.25" customHeight="1">
      <c r="A28" s="217" t="s">
        <v>362</v>
      </c>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331"/>
      <c r="AH28" s="331"/>
      <c r="AI28" s="331"/>
      <c r="AJ28" s="331"/>
      <c r="AK28" s="331"/>
      <c r="AL28" s="331"/>
      <c r="AM28" s="331"/>
      <c r="AN28" s="331"/>
      <c r="AO28" s="331"/>
      <c r="AP28" s="331"/>
      <c r="AQ28" s="331"/>
      <c r="AR28" s="331"/>
      <c r="AS28" s="331"/>
      <c r="AT28" s="331"/>
      <c r="AU28" s="331"/>
      <c r="AV28" s="331"/>
      <c r="AW28" s="331"/>
      <c r="AX28" s="211"/>
      <c r="AY28" s="212"/>
      <c r="AZ28" s="260"/>
    </row>
    <row r="29" spans="1:52" s="11" customFormat="1" ht="11.25" customHeight="1">
      <c r="A29" s="217" t="s">
        <v>371</v>
      </c>
      <c r="B29" s="332"/>
      <c r="C29" s="332"/>
      <c r="D29" s="332"/>
      <c r="E29" s="332"/>
      <c r="F29" s="332"/>
      <c r="G29" s="332"/>
      <c r="H29" s="332"/>
      <c r="I29" s="332"/>
      <c r="J29" s="332"/>
      <c r="K29" s="332"/>
      <c r="L29" s="332"/>
      <c r="M29" s="332"/>
      <c r="N29" s="332"/>
      <c r="O29" s="332"/>
      <c r="P29" s="332"/>
      <c r="Q29" s="332"/>
      <c r="R29" s="332"/>
      <c r="S29" s="332"/>
      <c r="T29" s="332"/>
      <c r="U29" s="332"/>
      <c r="V29" s="332"/>
      <c r="W29" s="332"/>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1"/>
      <c r="AY29" s="212"/>
      <c r="AZ29" s="260"/>
    </row>
    <row r="30" spans="1:52" s="11" customFormat="1" ht="11.25" customHeight="1">
      <c r="A30" s="324" t="s">
        <v>372</v>
      </c>
      <c r="B30" s="353"/>
      <c r="C30" s="354"/>
      <c r="D30" s="354"/>
      <c r="E30" s="354"/>
      <c r="F30" s="355"/>
      <c r="G30" s="353"/>
      <c r="H30" s="354"/>
      <c r="I30" s="354"/>
      <c r="J30" s="355"/>
      <c r="K30" s="353"/>
      <c r="L30" s="354"/>
      <c r="M30" s="354"/>
      <c r="N30" s="355"/>
      <c r="O30" s="353"/>
      <c r="P30" s="354"/>
      <c r="Q30" s="354"/>
      <c r="R30" s="354"/>
      <c r="S30" s="355"/>
      <c r="T30" s="353"/>
      <c r="U30" s="354"/>
      <c r="V30" s="354"/>
      <c r="W30" s="355"/>
      <c r="X30" s="353"/>
      <c r="Y30" s="354"/>
      <c r="Z30" s="354"/>
      <c r="AA30" s="355"/>
      <c r="AB30" s="353"/>
      <c r="AC30" s="354"/>
      <c r="AD30" s="354"/>
      <c r="AE30" s="354"/>
      <c r="AF30" s="355"/>
      <c r="AG30" s="353"/>
      <c r="AH30" s="354"/>
      <c r="AI30" s="354"/>
      <c r="AJ30" s="355"/>
      <c r="AK30" s="353"/>
      <c r="AL30" s="354"/>
      <c r="AM30" s="354"/>
      <c r="AN30" s="355"/>
      <c r="AO30" s="343"/>
      <c r="AP30" s="344"/>
      <c r="AQ30" s="344"/>
      <c r="AR30" s="344"/>
      <c r="AS30" s="345"/>
      <c r="AT30" s="353"/>
      <c r="AU30" s="354"/>
      <c r="AV30" s="354"/>
      <c r="AW30" s="355"/>
      <c r="AX30" s="211"/>
      <c r="AY30" s="212"/>
      <c r="AZ30" s="260"/>
    </row>
    <row r="31" spans="1:52" s="11" customFormat="1" ht="39" customHeight="1">
      <c r="A31" s="333" t="s">
        <v>373</v>
      </c>
      <c r="B31" s="353"/>
      <c r="C31" s="354"/>
      <c r="D31" s="354"/>
      <c r="E31" s="354"/>
      <c r="F31" s="355"/>
      <c r="G31" s="353"/>
      <c r="H31" s="354"/>
      <c r="I31" s="354"/>
      <c r="J31" s="355"/>
      <c r="K31" s="353"/>
      <c r="L31" s="354"/>
      <c r="M31" s="354"/>
      <c r="N31" s="355"/>
      <c r="O31" s="353"/>
      <c r="P31" s="354"/>
      <c r="Q31" s="354"/>
      <c r="R31" s="354"/>
      <c r="S31" s="355"/>
      <c r="T31" s="353"/>
      <c r="U31" s="354"/>
      <c r="V31" s="354"/>
      <c r="W31" s="355"/>
      <c r="X31" s="353"/>
      <c r="Y31" s="354"/>
      <c r="Z31" s="354"/>
      <c r="AA31" s="355"/>
      <c r="AB31" s="353"/>
      <c r="AC31" s="354"/>
      <c r="AD31" s="354"/>
      <c r="AE31" s="354"/>
      <c r="AF31" s="355"/>
      <c r="AG31" s="353"/>
      <c r="AH31" s="354"/>
      <c r="AI31" s="354"/>
      <c r="AJ31" s="355"/>
      <c r="AK31" s="353"/>
      <c r="AL31" s="354"/>
      <c r="AM31" s="354"/>
      <c r="AN31" s="355"/>
      <c r="AO31" s="343"/>
      <c r="AP31" s="344"/>
      <c r="AQ31" s="344"/>
      <c r="AR31" s="344"/>
      <c r="AS31" s="345"/>
      <c r="AT31" s="353"/>
      <c r="AU31" s="354"/>
      <c r="AV31" s="354"/>
      <c r="AW31" s="355"/>
      <c r="AX31" s="211"/>
      <c r="AY31" s="212"/>
      <c r="AZ31" s="260"/>
    </row>
    <row r="32" spans="1:52" s="11" customFormat="1" ht="11.25" customHeight="1">
      <c r="A32" s="217" t="s">
        <v>374</v>
      </c>
      <c r="B32" s="353"/>
      <c r="C32" s="354"/>
      <c r="D32" s="354"/>
      <c r="E32" s="354"/>
      <c r="F32" s="355"/>
      <c r="G32" s="353"/>
      <c r="H32" s="354"/>
      <c r="I32" s="354"/>
      <c r="J32" s="355"/>
      <c r="K32" s="353"/>
      <c r="L32" s="354"/>
      <c r="M32" s="354"/>
      <c r="N32" s="355"/>
      <c r="O32" s="353"/>
      <c r="P32" s="354"/>
      <c r="Q32" s="354"/>
      <c r="R32" s="354"/>
      <c r="S32" s="355"/>
      <c r="T32" s="353"/>
      <c r="U32" s="354"/>
      <c r="V32" s="354"/>
      <c r="W32" s="355"/>
      <c r="X32" s="353"/>
      <c r="Y32" s="354"/>
      <c r="Z32" s="354"/>
      <c r="AA32" s="355"/>
      <c r="AB32" s="353"/>
      <c r="AC32" s="354"/>
      <c r="AD32" s="354"/>
      <c r="AE32" s="354"/>
      <c r="AF32" s="355"/>
      <c r="AG32" s="353"/>
      <c r="AH32" s="354"/>
      <c r="AI32" s="354"/>
      <c r="AJ32" s="355"/>
      <c r="AK32" s="353"/>
      <c r="AL32" s="354"/>
      <c r="AM32" s="354"/>
      <c r="AN32" s="355"/>
      <c r="AO32" s="343"/>
      <c r="AP32" s="344"/>
      <c r="AQ32" s="344"/>
      <c r="AR32" s="344"/>
      <c r="AS32" s="345"/>
      <c r="AT32" s="353"/>
      <c r="AU32" s="354"/>
      <c r="AV32" s="354"/>
      <c r="AW32" s="355"/>
      <c r="AX32" s="211"/>
      <c r="AY32" s="212"/>
      <c r="AZ32" s="260"/>
    </row>
    <row r="33" spans="1:53" s="11" customFormat="1" ht="15.75">
      <c r="A33" s="217" t="s">
        <v>318</v>
      </c>
      <c r="B33" s="542">
        <v>381297723</v>
      </c>
      <c r="C33" s="542"/>
      <c r="D33" s="542"/>
      <c r="E33" s="542"/>
      <c r="F33" s="542"/>
      <c r="G33" s="547">
        <v>0</v>
      </c>
      <c r="H33" s="542"/>
      <c r="I33" s="542"/>
      <c r="J33" s="542"/>
      <c r="K33" s="547">
        <v>0</v>
      </c>
      <c r="L33" s="542"/>
      <c r="M33" s="542"/>
      <c r="N33" s="542"/>
      <c r="O33" s="542">
        <v>0</v>
      </c>
      <c r="P33" s="542"/>
      <c r="Q33" s="542"/>
      <c r="R33" s="542"/>
      <c r="S33" s="542"/>
      <c r="T33" s="547">
        <v>0</v>
      </c>
      <c r="U33" s="542"/>
      <c r="V33" s="542"/>
      <c r="W33" s="542"/>
      <c r="X33" s="547">
        <v>0</v>
      </c>
      <c r="Y33" s="542"/>
      <c r="Z33" s="542"/>
      <c r="AA33" s="542"/>
      <c r="AB33" s="542">
        <v>0</v>
      </c>
      <c r="AC33" s="542"/>
      <c r="AD33" s="542"/>
      <c r="AE33" s="542"/>
      <c r="AF33" s="542"/>
      <c r="AG33" s="547">
        <v>0</v>
      </c>
      <c r="AH33" s="542"/>
      <c r="AI33" s="542"/>
      <c r="AJ33" s="542"/>
      <c r="AK33" s="547">
        <v>0</v>
      </c>
      <c r="AL33" s="542"/>
      <c r="AM33" s="542"/>
      <c r="AN33" s="542"/>
      <c r="AO33" s="542">
        <v>0</v>
      </c>
      <c r="AP33" s="542"/>
      <c r="AQ33" s="542"/>
      <c r="AR33" s="542"/>
      <c r="AS33" s="542"/>
      <c r="AT33" s="547">
        <v>0</v>
      </c>
      <c r="AU33" s="542"/>
      <c r="AV33" s="542"/>
      <c r="AW33" s="542"/>
      <c r="AX33" s="218">
        <f>SUM(B33:AW33)</f>
        <v>381297723</v>
      </c>
      <c r="AY33" s="219">
        <f>AX33/AX129</f>
        <v>0.46321343286741928</v>
      </c>
      <c r="AZ33" s="311" t="s">
        <v>6</v>
      </c>
      <c r="BA33" s="312" t="s">
        <v>6</v>
      </c>
    </row>
    <row r="34" spans="1:53" s="11" customFormat="1">
      <c r="A34" s="207" t="s">
        <v>323</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46"/>
      <c r="AA34" s="246"/>
      <c r="AB34" s="246"/>
      <c r="AC34" s="246"/>
      <c r="AD34" s="246"/>
      <c r="AE34" s="246"/>
      <c r="AF34" s="246"/>
      <c r="AG34" s="213"/>
      <c r="AH34" s="213"/>
      <c r="AI34" s="213"/>
      <c r="AJ34" s="213"/>
      <c r="AK34" s="213"/>
      <c r="AL34" s="213"/>
      <c r="AM34" s="213"/>
      <c r="AN34" s="213"/>
      <c r="AO34" s="213"/>
      <c r="AP34" s="213"/>
      <c r="AQ34" s="213"/>
      <c r="AR34" s="213"/>
      <c r="AS34" s="213"/>
      <c r="AT34" s="213"/>
      <c r="AU34" s="213"/>
      <c r="AV34" s="213"/>
      <c r="AW34" s="213"/>
      <c r="AX34" s="211"/>
      <c r="AY34" s="212"/>
      <c r="AZ34" s="260"/>
    </row>
    <row r="35" spans="1:53" s="11" customFormat="1">
      <c r="A35" s="217" t="s">
        <v>324</v>
      </c>
      <c r="B35" s="564"/>
      <c r="C35" s="565"/>
      <c r="D35" s="565"/>
      <c r="E35" s="565"/>
      <c r="F35" s="566"/>
      <c r="G35" s="564"/>
      <c r="H35" s="565"/>
      <c r="I35" s="565"/>
      <c r="J35" s="566"/>
      <c r="K35" s="564"/>
      <c r="L35" s="565"/>
      <c r="M35" s="565"/>
      <c r="N35" s="566"/>
      <c r="O35" s="564"/>
      <c r="P35" s="565"/>
      <c r="Q35" s="565"/>
      <c r="R35" s="565"/>
      <c r="S35" s="566"/>
      <c r="T35" s="564"/>
      <c r="U35" s="565"/>
      <c r="V35" s="565"/>
      <c r="W35" s="566"/>
      <c r="X35" s="564"/>
      <c r="Y35" s="565"/>
      <c r="Z35" s="565"/>
      <c r="AA35" s="566"/>
      <c r="AB35" s="564"/>
      <c r="AC35" s="565"/>
      <c r="AD35" s="565"/>
      <c r="AE35" s="565"/>
      <c r="AF35" s="566"/>
      <c r="AG35" s="564"/>
      <c r="AH35" s="565"/>
      <c r="AI35" s="565"/>
      <c r="AJ35" s="566"/>
      <c r="AK35" s="564"/>
      <c r="AL35" s="565"/>
      <c r="AM35" s="565"/>
      <c r="AN35" s="566"/>
      <c r="AO35" s="564"/>
      <c r="AP35" s="565"/>
      <c r="AQ35" s="565"/>
      <c r="AR35" s="565"/>
      <c r="AS35" s="566"/>
      <c r="AT35" s="564"/>
      <c r="AU35" s="565"/>
      <c r="AV35" s="565"/>
      <c r="AW35" s="566"/>
      <c r="AX35" s="211"/>
      <c r="AY35" s="212"/>
      <c r="AZ35" s="260"/>
    </row>
    <row r="36" spans="1:53" s="11" customFormat="1">
      <c r="A36" s="217" t="s">
        <v>325</v>
      </c>
      <c r="B36" s="353"/>
      <c r="C36" s="354"/>
      <c r="D36" s="354"/>
      <c r="E36" s="354"/>
      <c r="F36" s="355"/>
      <c r="G36" s="353"/>
      <c r="H36" s="354"/>
      <c r="I36" s="354"/>
      <c r="J36" s="355"/>
      <c r="K36" s="353"/>
      <c r="L36" s="354"/>
      <c r="M36" s="354"/>
      <c r="N36" s="355"/>
      <c r="O36" s="353"/>
      <c r="P36" s="354"/>
      <c r="Q36" s="354"/>
      <c r="R36" s="354"/>
      <c r="S36" s="355"/>
      <c r="T36" s="353"/>
      <c r="U36" s="354"/>
      <c r="V36" s="354"/>
      <c r="W36" s="355"/>
      <c r="X36" s="353"/>
      <c r="Y36" s="354"/>
      <c r="Z36" s="354"/>
      <c r="AA36" s="355"/>
      <c r="AB36" s="353"/>
      <c r="AC36" s="354"/>
      <c r="AD36" s="354"/>
      <c r="AE36" s="354"/>
      <c r="AF36" s="355"/>
      <c r="AG36" s="353"/>
      <c r="AH36" s="354"/>
      <c r="AI36" s="354"/>
      <c r="AJ36" s="355"/>
      <c r="AK36" s="353"/>
      <c r="AL36" s="354"/>
      <c r="AM36" s="354"/>
      <c r="AN36" s="355"/>
      <c r="AO36" s="353"/>
      <c r="AP36" s="354"/>
      <c r="AQ36" s="354"/>
      <c r="AR36" s="354"/>
      <c r="AS36" s="355"/>
      <c r="AT36" s="353"/>
      <c r="AU36" s="354"/>
      <c r="AV36" s="354"/>
      <c r="AW36" s="355"/>
      <c r="AX36" s="211"/>
      <c r="AY36" s="212"/>
      <c r="AZ36" s="203"/>
    </row>
    <row r="37" spans="1:53" s="11" customFormat="1">
      <c r="A37" s="217" t="s">
        <v>35</v>
      </c>
      <c r="B37" s="353"/>
      <c r="C37" s="354"/>
      <c r="D37" s="354"/>
      <c r="E37" s="354"/>
      <c r="F37" s="355"/>
      <c r="G37" s="353"/>
      <c r="H37" s="354"/>
      <c r="I37" s="354"/>
      <c r="J37" s="355"/>
      <c r="K37" s="353"/>
      <c r="L37" s="354"/>
      <c r="M37" s="354"/>
      <c r="N37" s="355"/>
      <c r="O37" s="353"/>
      <c r="P37" s="354"/>
      <c r="Q37" s="354"/>
      <c r="R37" s="354"/>
      <c r="S37" s="355"/>
      <c r="T37" s="353"/>
      <c r="U37" s="354"/>
      <c r="V37" s="354"/>
      <c r="W37" s="355"/>
      <c r="X37" s="353"/>
      <c r="Y37" s="354"/>
      <c r="Z37" s="354"/>
      <c r="AA37" s="355"/>
      <c r="AB37" s="353"/>
      <c r="AC37" s="354"/>
      <c r="AD37" s="354"/>
      <c r="AE37" s="354"/>
      <c r="AF37" s="355"/>
      <c r="AG37" s="353"/>
      <c r="AH37" s="354"/>
      <c r="AI37" s="354"/>
      <c r="AJ37" s="355"/>
      <c r="AK37" s="353"/>
      <c r="AL37" s="354"/>
      <c r="AM37" s="354"/>
      <c r="AN37" s="355"/>
      <c r="AO37" s="353"/>
      <c r="AP37" s="354"/>
      <c r="AQ37" s="354"/>
      <c r="AR37" s="354"/>
      <c r="AS37" s="355"/>
      <c r="AT37" s="353"/>
      <c r="AU37" s="354"/>
      <c r="AV37" s="354"/>
      <c r="AW37" s="355"/>
      <c r="AX37" s="211"/>
      <c r="AY37" s="212"/>
      <c r="AZ37" s="260"/>
    </row>
    <row r="38" spans="1:53" s="11" customFormat="1">
      <c r="A38" s="217" t="s">
        <v>125</v>
      </c>
      <c r="B38" s="574"/>
      <c r="C38" s="575"/>
      <c r="D38" s="575"/>
      <c r="E38" s="575"/>
      <c r="F38" s="576"/>
      <c r="G38" s="574"/>
      <c r="H38" s="575"/>
      <c r="I38" s="575"/>
      <c r="J38" s="576"/>
      <c r="K38" s="574"/>
      <c r="L38" s="575"/>
      <c r="M38" s="575"/>
      <c r="N38" s="576"/>
      <c r="O38" s="574"/>
      <c r="P38" s="575"/>
      <c r="Q38" s="575"/>
      <c r="R38" s="575"/>
      <c r="S38" s="576"/>
      <c r="T38" s="574"/>
      <c r="U38" s="575"/>
      <c r="V38" s="575"/>
      <c r="W38" s="576"/>
      <c r="X38" s="574"/>
      <c r="Y38" s="575"/>
      <c r="Z38" s="575"/>
      <c r="AA38" s="576"/>
      <c r="AB38" s="574"/>
      <c r="AC38" s="575"/>
      <c r="AD38" s="575"/>
      <c r="AE38" s="575"/>
      <c r="AF38" s="576"/>
      <c r="AG38" s="574"/>
      <c r="AH38" s="575"/>
      <c r="AI38" s="575"/>
      <c r="AJ38" s="576"/>
      <c r="AK38" s="574"/>
      <c r="AL38" s="575"/>
      <c r="AM38" s="575"/>
      <c r="AN38" s="576"/>
      <c r="AO38" s="574"/>
      <c r="AP38" s="575"/>
      <c r="AQ38" s="575"/>
      <c r="AR38" s="575"/>
      <c r="AS38" s="576"/>
      <c r="AT38" s="574"/>
      <c r="AU38" s="575"/>
      <c r="AV38" s="575"/>
      <c r="AW38" s="576"/>
      <c r="AX38" s="211"/>
      <c r="AY38" s="212"/>
      <c r="AZ38" s="260"/>
    </row>
    <row r="39" spans="1:53" s="11" customFormat="1">
      <c r="A39" s="217" t="s">
        <v>326</v>
      </c>
      <c r="B39" s="353"/>
      <c r="C39" s="354"/>
      <c r="D39" s="354"/>
      <c r="E39" s="354"/>
      <c r="F39" s="355"/>
      <c r="G39" s="353"/>
      <c r="H39" s="354"/>
      <c r="I39" s="354"/>
      <c r="J39" s="355"/>
      <c r="K39" s="353"/>
      <c r="L39" s="354"/>
      <c r="M39" s="354"/>
      <c r="N39" s="355"/>
      <c r="O39" s="353"/>
      <c r="P39" s="354"/>
      <c r="Q39" s="354"/>
      <c r="R39" s="354"/>
      <c r="S39" s="355"/>
      <c r="T39" s="353"/>
      <c r="U39" s="354"/>
      <c r="V39" s="354"/>
      <c r="W39" s="355"/>
      <c r="X39" s="353"/>
      <c r="Y39" s="354"/>
      <c r="Z39" s="354"/>
      <c r="AA39" s="355"/>
      <c r="AB39" s="353"/>
      <c r="AC39" s="354"/>
      <c r="AD39" s="354"/>
      <c r="AE39" s="354"/>
      <c r="AF39" s="355"/>
      <c r="AG39" s="353"/>
      <c r="AH39" s="354"/>
      <c r="AI39" s="354"/>
      <c r="AJ39" s="355"/>
      <c r="AK39" s="353"/>
      <c r="AL39" s="354"/>
      <c r="AM39" s="354"/>
      <c r="AN39" s="355"/>
      <c r="AO39" s="353"/>
      <c r="AP39" s="354"/>
      <c r="AQ39" s="354"/>
      <c r="AR39" s="354"/>
      <c r="AS39" s="355"/>
      <c r="AT39" s="353"/>
      <c r="AU39" s="354"/>
      <c r="AV39" s="354"/>
      <c r="AW39" s="355"/>
      <c r="AX39" s="211"/>
      <c r="AY39" s="212"/>
      <c r="AZ39" s="260"/>
    </row>
    <row r="40" spans="1:53" s="11" customFormat="1">
      <c r="A40" s="217" t="s">
        <v>315</v>
      </c>
      <c r="B40" s="353"/>
      <c r="C40" s="354"/>
      <c r="D40" s="354"/>
      <c r="E40" s="354"/>
      <c r="F40" s="355"/>
      <c r="G40" s="353"/>
      <c r="H40" s="354"/>
      <c r="I40" s="354"/>
      <c r="J40" s="355"/>
      <c r="K40" s="353"/>
      <c r="L40" s="354"/>
      <c r="M40" s="354"/>
      <c r="N40" s="355"/>
      <c r="O40" s="353"/>
      <c r="P40" s="354"/>
      <c r="Q40" s="354"/>
      <c r="R40" s="354"/>
      <c r="S40" s="355"/>
      <c r="T40" s="353"/>
      <c r="U40" s="354"/>
      <c r="V40" s="354"/>
      <c r="W40" s="355"/>
      <c r="X40" s="353"/>
      <c r="Y40" s="354"/>
      <c r="Z40" s="354"/>
      <c r="AA40" s="355"/>
      <c r="AB40" s="353"/>
      <c r="AC40" s="354"/>
      <c r="AD40" s="354"/>
      <c r="AE40" s="354"/>
      <c r="AF40" s="355"/>
      <c r="AG40" s="353"/>
      <c r="AH40" s="354"/>
      <c r="AI40" s="354"/>
      <c r="AJ40" s="355"/>
      <c r="AK40" s="353"/>
      <c r="AL40" s="354"/>
      <c r="AM40" s="354"/>
      <c r="AN40" s="355"/>
      <c r="AO40" s="353"/>
      <c r="AP40" s="354"/>
      <c r="AQ40" s="354"/>
      <c r="AR40" s="354"/>
      <c r="AS40" s="355"/>
      <c r="AT40" s="353"/>
      <c r="AU40" s="354"/>
      <c r="AV40" s="354"/>
      <c r="AW40" s="355"/>
      <c r="AX40" s="211"/>
      <c r="AY40" s="212"/>
      <c r="AZ40" s="260"/>
    </row>
    <row r="41" spans="1:53" s="11" customFormat="1">
      <c r="A41" s="217" t="s">
        <v>124</v>
      </c>
      <c r="B41" s="353"/>
      <c r="C41" s="354"/>
      <c r="D41" s="354"/>
      <c r="E41" s="354"/>
      <c r="F41" s="355"/>
      <c r="G41" s="353"/>
      <c r="H41" s="354"/>
      <c r="I41" s="354"/>
      <c r="J41" s="355"/>
      <c r="K41" s="353"/>
      <c r="L41" s="354"/>
      <c r="M41" s="354"/>
      <c r="N41" s="355"/>
      <c r="O41" s="353"/>
      <c r="P41" s="354"/>
      <c r="Q41" s="354"/>
      <c r="R41" s="354"/>
      <c r="S41" s="355"/>
      <c r="T41" s="353"/>
      <c r="U41" s="354"/>
      <c r="V41" s="354"/>
      <c r="W41" s="355"/>
      <c r="X41" s="353"/>
      <c r="Y41" s="354"/>
      <c r="Z41" s="354"/>
      <c r="AA41" s="355"/>
      <c r="AB41" s="353"/>
      <c r="AC41" s="354"/>
      <c r="AD41" s="354"/>
      <c r="AE41" s="354"/>
      <c r="AF41" s="355"/>
      <c r="AG41" s="353"/>
      <c r="AH41" s="354"/>
      <c r="AI41" s="354"/>
      <c r="AJ41" s="355"/>
      <c r="AK41" s="353"/>
      <c r="AL41" s="354"/>
      <c r="AM41" s="354"/>
      <c r="AN41" s="355"/>
      <c r="AO41" s="353"/>
      <c r="AP41" s="354"/>
      <c r="AQ41" s="354"/>
      <c r="AR41" s="354"/>
      <c r="AS41" s="355"/>
      <c r="AT41" s="353"/>
      <c r="AU41" s="354"/>
      <c r="AV41" s="354"/>
      <c r="AW41" s="355"/>
      <c r="AX41" s="211"/>
      <c r="AY41" s="212"/>
    </row>
    <row r="42" spans="1:53" s="11" customFormat="1">
      <c r="A42" s="217" t="s">
        <v>316</v>
      </c>
      <c r="B42" s="555" t="s">
        <v>6</v>
      </c>
      <c r="C42" s="556"/>
      <c r="D42" s="556"/>
      <c r="E42" s="556"/>
      <c r="F42" s="557"/>
      <c r="G42" s="555" t="s">
        <v>6</v>
      </c>
      <c r="H42" s="556"/>
      <c r="I42" s="556"/>
      <c r="J42" s="557"/>
      <c r="K42" s="555" t="s">
        <v>6</v>
      </c>
      <c r="L42" s="556"/>
      <c r="M42" s="556"/>
      <c r="N42" s="557"/>
      <c r="O42" s="555" t="s">
        <v>6</v>
      </c>
      <c r="P42" s="556"/>
      <c r="Q42" s="556"/>
      <c r="R42" s="556"/>
      <c r="S42" s="557"/>
      <c r="T42" s="555" t="s">
        <v>6</v>
      </c>
      <c r="U42" s="556"/>
      <c r="V42" s="556"/>
      <c r="W42" s="557"/>
      <c r="X42" s="555" t="s">
        <v>36</v>
      </c>
      <c r="Y42" s="556"/>
      <c r="Z42" s="556"/>
      <c r="AA42" s="557"/>
      <c r="AB42" s="555" t="s">
        <v>36</v>
      </c>
      <c r="AC42" s="556"/>
      <c r="AD42" s="556"/>
      <c r="AE42" s="556"/>
      <c r="AF42" s="557"/>
      <c r="AG42" s="555"/>
      <c r="AH42" s="556"/>
      <c r="AI42" s="556"/>
      <c r="AJ42" s="557"/>
      <c r="AK42" s="555"/>
      <c r="AL42" s="556"/>
      <c r="AM42" s="556"/>
      <c r="AN42" s="557"/>
      <c r="AO42" s="555"/>
      <c r="AP42" s="556"/>
      <c r="AQ42" s="556"/>
      <c r="AR42" s="556"/>
      <c r="AS42" s="557"/>
      <c r="AT42" s="555"/>
      <c r="AU42" s="556"/>
      <c r="AV42" s="556"/>
      <c r="AW42" s="557"/>
      <c r="AX42" s="211"/>
      <c r="AY42" s="212"/>
    </row>
    <row r="43" spans="1:53" s="11" customFormat="1">
      <c r="A43" s="217" t="s">
        <v>317</v>
      </c>
      <c r="B43" s="571" t="s">
        <v>6</v>
      </c>
      <c r="C43" s="572"/>
      <c r="D43" s="572"/>
      <c r="E43" s="572"/>
      <c r="F43" s="573"/>
      <c r="G43" s="571" t="s">
        <v>6</v>
      </c>
      <c r="H43" s="572"/>
      <c r="I43" s="572"/>
      <c r="J43" s="573"/>
      <c r="K43" s="571" t="s">
        <v>6</v>
      </c>
      <c r="L43" s="572"/>
      <c r="M43" s="572"/>
      <c r="N43" s="573"/>
      <c r="O43" s="571" t="s">
        <v>6</v>
      </c>
      <c r="P43" s="572"/>
      <c r="Q43" s="572"/>
      <c r="R43" s="572"/>
      <c r="S43" s="573"/>
      <c r="T43" s="571" t="s">
        <v>6</v>
      </c>
      <c r="U43" s="572"/>
      <c r="V43" s="572"/>
      <c r="W43" s="573"/>
      <c r="X43" s="571">
        <f>'RADIO NACIONAL  2018'!AE21</f>
        <v>39</v>
      </c>
      <c r="Y43" s="572"/>
      <c r="Z43" s="572"/>
      <c r="AA43" s="573"/>
      <c r="AB43" s="571">
        <f>'RADIO NACIONAL  2018'!BM21</f>
        <v>76</v>
      </c>
      <c r="AC43" s="572"/>
      <c r="AD43" s="572"/>
      <c r="AE43" s="572"/>
      <c r="AF43" s="573"/>
      <c r="AG43" s="580"/>
      <c r="AH43" s="581"/>
      <c r="AI43" s="581"/>
      <c r="AJ43" s="582"/>
      <c r="AK43" s="580"/>
      <c r="AL43" s="581"/>
      <c r="AM43" s="581"/>
      <c r="AN43" s="582"/>
      <c r="AO43" s="555"/>
      <c r="AP43" s="556"/>
      <c r="AQ43" s="556"/>
      <c r="AR43" s="556"/>
      <c r="AS43" s="557"/>
      <c r="AT43" s="580"/>
      <c r="AU43" s="581"/>
      <c r="AV43" s="581"/>
      <c r="AW43" s="582"/>
      <c r="AX43" s="258">
        <f>SUM(X43:AW43)</f>
        <v>115</v>
      </c>
      <c r="AY43" s="212"/>
    </row>
    <row r="44" spans="1:53" s="11" customFormat="1" ht="15.75">
      <c r="A44" s="217" t="s">
        <v>318</v>
      </c>
      <c r="B44" s="542">
        <v>0</v>
      </c>
      <c r="C44" s="542"/>
      <c r="D44" s="542"/>
      <c r="E44" s="542"/>
      <c r="F44" s="542"/>
      <c r="G44" s="547">
        <v>0</v>
      </c>
      <c r="H44" s="542"/>
      <c r="I44" s="542"/>
      <c r="J44" s="542"/>
      <c r="K44" s="547">
        <v>0</v>
      </c>
      <c r="L44" s="542"/>
      <c r="M44" s="542"/>
      <c r="N44" s="542"/>
      <c r="O44" s="542">
        <v>0</v>
      </c>
      <c r="P44" s="542"/>
      <c r="Q44" s="542"/>
      <c r="R44" s="542"/>
      <c r="S44" s="542"/>
      <c r="T44" s="547">
        <v>0</v>
      </c>
      <c r="U44" s="542"/>
      <c r="V44" s="542"/>
      <c r="W44" s="542"/>
      <c r="X44" s="547">
        <v>27286251</v>
      </c>
      <c r="Y44" s="542"/>
      <c r="Z44" s="542"/>
      <c r="AA44" s="542"/>
      <c r="AB44" s="542">
        <v>53173208</v>
      </c>
      <c r="AC44" s="542"/>
      <c r="AD44" s="542"/>
      <c r="AE44" s="542"/>
      <c r="AF44" s="542"/>
      <c r="AG44" s="547">
        <v>0</v>
      </c>
      <c r="AH44" s="542"/>
      <c r="AI44" s="542"/>
      <c r="AJ44" s="542"/>
      <c r="AK44" s="547">
        <v>0</v>
      </c>
      <c r="AL44" s="542"/>
      <c r="AM44" s="542"/>
      <c r="AN44" s="542"/>
      <c r="AO44" s="542">
        <v>0</v>
      </c>
      <c r="AP44" s="542"/>
      <c r="AQ44" s="542"/>
      <c r="AR44" s="542"/>
      <c r="AS44" s="542"/>
      <c r="AT44" s="547">
        <v>0</v>
      </c>
      <c r="AU44" s="542"/>
      <c r="AV44" s="542"/>
      <c r="AW44" s="542"/>
      <c r="AX44" s="218">
        <f>SUM(X44:AW44)</f>
        <v>80459459</v>
      </c>
      <c r="AY44" s="219">
        <f>AX44/AX129</f>
        <v>9.774488532690602E-2</v>
      </c>
      <c r="AZ44" s="311" t="s">
        <v>6</v>
      </c>
      <c r="BA44" s="312" t="s">
        <v>6</v>
      </c>
    </row>
    <row r="45" spans="1:53" s="11" customFormat="1">
      <c r="A45" s="217"/>
      <c r="B45" s="343"/>
      <c r="C45" s="344"/>
      <c r="D45" s="344"/>
      <c r="E45" s="344"/>
      <c r="F45" s="345"/>
      <c r="G45" s="343"/>
      <c r="H45" s="344"/>
      <c r="I45" s="344"/>
      <c r="J45" s="345"/>
      <c r="K45" s="343"/>
      <c r="L45" s="344"/>
      <c r="M45" s="344"/>
      <c r="N45" s="345"/>
      <c r="O45" s="343"/>
      <c r="P45" s="344"/>
      <c r="Q45" s="344"/>
      <c r="R45" s="344"/>
      <c r="S45" s="345"/>
      <c r="T45" s="343"/>
      <c r="U45" s="344"/>
      <c r="V45" s="344"/>
      <c r="W45" s="345"/>
      <c r="X45" s="343"/>
      <c r="Y45" s="344"/>
      <c r="Z45" s="344"/>
      <c r="AA45" s="345"/>
      <c r="AB45" s="343"/>
      <c r="AC45" s="344"/>
      <c r="AD45" s="344"/>
      <c r="AE45" s="344"/>
      <c r="AF45" s="345"/>
      <c r="AG45" s="344"/>
      <c r="AH45" s="344"/>
      <c r="AI45" s="344"/>
      <c r="AJ45" s="344"/>
      <c r="AK45" s="344"/>
      <c r="AL45" s="344"/>
      <c r="AM45" s="344"/>
      <c r="AN45" s="344"/>
      <c r="AO45" s="343"/>
      <c r="AP45" s="344"/>
      <c r="AQ45" s="344"/>
      <c r="AR45" s="344"/>
      <c r="AS45" s="345"/>
      <c r="AT45" s="343"/>
      <c r="AU45" s="344"/>
      <c r="AV45" s="344"/>
      <c r="AW45" s="345"/>
      <c r="AX45" s="211"/>
      <c r="AY45" s="212"/>
    </row>
    <row r="46" spans="1:53" s="11" customFormat="1">
      <c r="A46" s="207" t="s">
        <v>113</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4"/>
      <c r="AJ46" s="214"/>
      <c r="AK46" s="214"/>
      <c r="AL46" s="214"/>
      <c r="AM46" s="213"/>
      <c r="AN46" s="213"/>
      <c r="AO46" s="214"/>
      <c r="AP46" s="214"/>
      <c r="AQ46" s="214"/>
      <c r="AR46" s="214"/>
      <c r="AS46" s="213"/>
      <c r="AT46" s="214"/>
      <c r="AU46" s="214"/>
      <c r="AV46" s="214"/>
      <c r="AW46" s="214"/>
      <c r="AX46" s="211"/>
      <c r="AY46" s="212"/>
      <c r="BA46" s="203" t="s">
        <v>6</v>
      </c>
    </row>
    <row r="47" spans="1:53" s="11" customFormat="1">
      <c r="A47" s="217" t="s">
        <v>327</v>
      </c>
      <c r="B47" s="558"/>
      <c r="C47" s="559"/>
      <c r="D47" s="559"/>
      <c r="E47" s="559"/>
      <c r="F47" s="560"/>
      <c r="G47" s="558"/>
      <c r="H47" s="559"/>
      <c r="I47" s="559"/>
      <c r="J47" s="560"/>
      <c r="K47" s="558"/>
      <c r="L47" s="559"/>
      <c r="M47" s="559"/>
      <c r="N47" s="560"/>
      <c r="O47" s="558"/>
      <c r="P47" s="559"/>
      <c r="Q47" s="559"/>
      <c r="R47" s="559"/>
      <c r="S47" s="560"/>
      <c r="T47" s="558"/>
      <c r="U47" s="559"/>
      <c r="V47" s="559"/>
      <c r="W47" s="560"/>
      <c r="X47" s="558"/>
      <c r="Y47" s="559"/>
      <c r="Z47" s="559"/>
      <c r="AA47" s="560"/>
      <c r="AB47" s="558"/>
      <c r="AC47" s="559"/>
      <c r="AD47" s="559"/>
      <c r="AE47" s="559"/>
      <c r="AF47" s="560"/>
      <c r="AG47" s="579"/>
      <c r="AH47" s="577"/>
      <c r="AI47" s="577"/>
      <c r="AJ47" s="578"/>
      <c r="AK47" s="577"/>
      <c r="AL47" s="577"/>
      <c r="AM47" s="577"/>
      <c r="AN47" s="578"/>
      <c r="AO47" s="579"/>
      <c r="AP47" s="577"/>
      <c r="AQ47" s="577"/>
      <c r="AR47" s="577"/>
      <c r="AS47" s="352"/>
      <c r="AT47" s="579"/>
      <c r="AU47" s="577"/>
      <c r="AV47" s="577"/>
      <c r="AW47" s="578"/>
      <c r="AX47" s="305"/>
      <c r="AY47" s="212"/>
      <c r="BA47" s="203" t="s">
        <v>6</v>
      </c>
    </row>
    <row r="48" spans="1:53" s="11" customFormat="1">
      <c r="A48" s="287" t="s">
        <v>149</v>
      </c>
      <c r="B48" s="294"/>
      <c r="C48" s="288"/>
      <c r="D48" s="288"/>
      <c r="E48" s="288"/>
      <c r="F48" s="295"/>
      <c r="G48" s="294"/>
      <c r="H48" s="288"/>
      <c r="I48" s="288"/>
      <c r="J48" s="295"/>
      <c r="K48" s="294"/>
      <c r="L48" s="288"/>
      <c r="M48" s="288"/>
      <c r="N48" s="295"/>
      <c r="O48" s="294"/>
      <c r="P48" s="288"/>
      <c r="Q48" s="288"/>
      <c r="R48" s="288"/>
      <c r="S48" s="295"/>
      <c r="T48" s="294"/>
      <c r="U48" s="288"/>
      <c r="V48" s="288"/>
      <c r="W48" s="295"/>
      <c r="X48" s="294"/>
      <c r="Y48" s="288"/>
      <c r="Z48" s="288"/>
      <c r="AA48" s="295"/>
      <c r="AB48" s="294"/>
      <c r="AC48" s="288"/>
      <c r="AD48" s="288"/>
      <c r="AE48" s="288"/>
      <c r="AF48" s="295"/>
      <c r="AG48" s="294"/>
      <c r="AH48" s="288"/>
      <c r="AI48" s="288"/>
      <c r="AJ48" s="295"/>
      <c r="AK48" s="288"/>
      <c r="AL48" s="288"/>
      <c r="AM48" s="288"/>
      <c r="AN48" s="295"/>
      <c r="AO48" s="294"/>
      <c r="AP48" s="288"/>
      <c r="AQ48" s="288"/>
      <c r="AR48" s="288"/>
      <c r="AS48" s="295"/>
      <c r="AT48" s="294"/>
      <c r="AU48" s="288"/>
      <c r="AV48" s="288"/>
      <c r="AW48" s="295"/>
      <c r="AX48" s="309"/>
      <c r="AY48" s="309"/>
    </row>
    <row r="49" spans="1:51" s="11" customFormat="1">
      <c r="A49" s="287" t="s">
        <v>151</v>
      </c>
      <c r="B49" s="296"/>
      <c r="C49" s="289"/>
      <c r="D49" s="289"/>
      <c r="E49" s="289"/>
      <c r="F49" s="297"/>
      <c r="G49" s="296"/>
      <c r="H49" s="289"/>
      <c r="I49" s="289"/>
      <c r="J49" s="297"/>
      <c r="K49" s="296"/>
      <c r="L49" s="289"/>
      <c r="M49" s="289"/>
      <c r="N49" s="297"/>
      <c r="O49" s="296"/>
      <c r="P49" s="289"/>
      <c r="Q49" s="289"/>
      <c r="R49" s="289"/>
      <c r="S49" s="297"/>
      <c r="T49" s="296"/>
      <c r="U49" s="289"/>
      <c r="V49" s="289"/>
      <c r="W49" s="297"/>
      <c r="X49" s="296"/>
      <c r="Y49" s="289"/>
      <c r="Z49" s="289"/>
      <c r="AA49" s="297"/>
      <c r="AB49" s="296"/>
      <c r="AC49" s="289"/>
      <c r="AD49" s="289"/>
      <c r="AE49" s="289"/>
      <c r="AF49" s="297"/>
      <c r="AG49" s="296"/>
      <c r="AH49" s="289"/>
      <c r="AI49" s="289"/>
      <c r="AJ49" s="297"/>
      <c r="AK49" s="289"/>
      <c r="AL49" s="289"/>
      <c r="AM49" s="289"/>
      <c r="AN49" s="297"/>
      <c r="AO49" s="296"/>
      <c r="AP49" s="289"/>
      <c r="AQ49" s="289"/>
      <c r="AR49" s="289"/>
      <c r="AS49" s="297"/>
      <c r="AT49" s="296"/>
      <c r="AU49" s="289"/>
      <c r="AV49" s="289"/>
      <c r="AW49" s="297"/>
      <c r="AX49" s="306"/>
      <c r="AY49" s="306"/>
    </row>
    <row r="50" spans="1:51" s="11" customFormat="1">
      <c r="A50" s="287" t="s">
        <v>349</v>
      </c>
      <c r="B50" s="296"/>
      <c r="C50" s="289"/>
      <c r="D50" s="289"/>
      <c r="E50" s="289"/>
      <c r="F50" s="297"/>
      <c r="G50" s="296"/>
      <c r="H50" s="289"/>
      <c r="I50" s="289"/>
      <c r="J50" s="297"/>
      <c r="K50" s="296"/>
      <c r="L50" s="289"/>
      <c r="M50" s="289"/>
      <c r="N50" s="297"/>
      <c r="O50" s="296"/>
      <c r="P50" s="289"/>
      <c r="Q50" s="289"/>
      <c r="R50" s="289"/>
      <c r="S50" s="297"/>
      <c r="T50" s="296"/>
      <c r="U50" s="289"/>
      <c r="V50" s="289"/>
      <c r="W50" s="297"/>
      <c r="X50" s="296"/>
      <c r="Y50" s="289"/>
      <c r="Z50" s="289"/>
      <c r="AA50" s="297"/>
      <c r="AB50" s="296"/>
      <c r="AC50" s="289"/>
      <c r="AD50" s="289"/>
      <c r="AE50" s="289"/>
      <c r="AF50" s="297"/>
      <c r="AG50" s="296"/>
      <c r="AH50" s="289"/>
      <c r="AI50" s="289"/>
      <c r="AJ50" s="297"/>
      <c r="AK50" s="289"/>
      <c r="AL50" s="289"/>
      <c r="AM50" s="289"/>
      <c r="AN50" s="297"/>
      <c r="AO50" s="296"/>
      <c r="AP50" s="289"/>
      <c r="AQ50" s="289"/>
      <c r="AR50" s="289"/>
      <c r="AS50" s="297"/>
      <c r="AT50" s="296"/>
      <c r="AU50" s="289"/>
      <c r="AV50" s="289"/>
      <c r="AW50" s="297"/>
      <c r="AX50" s="306"/>
      <c r="AY50" s="306"/>
    </row>
    <row r="51" spans="1:51" s="11" customFormat="1">
      <c r="A51" s="287" t="s">
        <v>155</v>
      </c>
      <c r="B51" s="296"/>
      <c r="C51" s="289"/>
      <c r="D51" s="289"/>
      <c r="E51" s="289"/>
      <c r="F51" s="297"/>
      <c r="G51" s="296"/>
      <c r="H51" s="289"/>
      <c r="I51" s="289"/>
      <c r="J51" s="297"/>
      <c r="K51" s="296"/>
      <c r="L51" s="289"/>
      <c r="M51" s="289"/>
      <c r="N51" s="297"/>
      <c r="O51" s="296"/>
      <c r="P51" s="289"/>
      <c r="Q51" s="289"/>
      <c r="R51" s="289"/>
      <c r="S51" s="297"/>
      <c r="T51" s="296"/>
      <c r="U51" s="289"/>
      <c r="V51" s="289"/>
      <c r="W51" s="297"/>
      <c r="X51" s="296"/>
      <c r="Y51" s="289"/>
      <c r="Z51" s="289"/>
      <c r="AA51" s="297"/>
      <c r="AB51" s="296"/>
      <c r="AC51" s="289"/>
      <c r="AD51" s="289"/>
      <c r="AE51" s="289"/>
      <c r="AF51" s="297"/>
      <c r="AG51" s="296"/>
      <c r="AH51" s="289"/>
      <c r="AI51" s="289"/>
      <c r="AJ51" s="297"/>
      <c r="AK51" s="289"/>
      <c r="AL51" s="289"/>
      <c r="AM51" s="289"/>
      <c r="AN51" s="297"/>
      <c r="AO51" s="296"/>
      <c r="AP51" s="289"/>
      <c r="AQ51" s="289"/>
      <c r="AR51" s="289"/>
      <c r="AS51" s="297"/>
      <c r="AT51" s="296"/>
      <c r="AU51" s="289"/>
      <c r="AV51" s="289"/>
      <c r="AW51" s="297"/>
      <c r="AX51" s="306"/>
      <c r="AY51" s="306"/>
    </row>
    <row r="52" spans="1:51" s="11" customFormat="1">
      <c r="A52" s="287" t="s">
        <v>157</v>
      </c>
      <c r="B52" s="296"/>
      <c r="C52" s="289"/>
      <c r="D52" s="289"/>
      <c r="E52" s="289"/>
      <c r="F52" s="297"/>
      <c r="G52" s="296"/>
      <c r="H52" s="289"/>
      <c r="I52" s="289"/>
      <c r="J52" s="297"/>
      <c r="K52" s="296"/>
      <c r="L52" s="289"/>
      <c r="M52" s="289"/>
      <c r="N52" s="297"/>
      <c r="O52" s="296"/>
      <c r="P52" s="289"/>
      <c r="Q52" s="289"/>
      <c r="R52" s="289"/>
      <c r="S52" s="297"/>
      <c r="T52" s="296"/>
      <c r="U52" s="289"/>
      <c r="V52" s="289"/>
      <c r="W52" s="297"/>
      <c r="X52" s="296"/>
      <c r="Y52" s="289"/>
      <c r="Z52" s="289"/>
      <c r="AA52" s="297"/>
      <c r="AB52" s="296"/>
      <c r="AC52" s="289"/>
      <c r="AD52" s="289"/>
      <c r="AE52" s="289"/>
      <c r="AF52" s="297"/>
      <c r="AG52" s="296"/>
      <c r="AH52" s="289"/>
      <c r="AI52" s="289"/>
      <c r="AJ52" s="297"/>
      <c r="AK52" s="289"/>
      <c r="AL52" s="289"/>
      <c r="AM52" s="289"/>
      <c r="AN52" s="297"/>
      <c r="AO52" s="296"/>
      <c r="AP52" s="289"/>
      <c r="AQ52" s="289"/>
      <c r="AR52" s="289"/>
      <c r="AS52" s="297"/>
      <c r="AT52" s="296"/>
      <c r="AU52" s="289"/>
      <c r="AV52" s="289"/>
      <c r="AW52" s="297"/>
      <c r="AX52" s="306"/>
      <c r="AY52" s="306"/>
    </row>
    <row r="53" spans="1:51" s="11" customFormat="1">
      <c r="A53" s="287" t="s">
        <v>278</v>
      </c>
      <c r="B53" s="298"/>
      <c r="C53" s="290"/>
      <c r="D53" s="290"/>
      <c r="E53" s="290"/>
      <c r="F53" s="299"/>
      <c r="G53" s="298"/>
      <c r="H53" s="290"/>
      <c r="I53" s="290"/>
      <c r="J53" s="299"/>
      <c r="K53" s="298"/>
      <c r="L53" s="290"/>
      <c r="M53" s="290"/>
      <c r="N53" s="299"/>
      <c r="O53" s="298"/>
      <c r="P53" s="290"/>
      <c r="Q53" s="290"/>
      <c r="R53" s="290"/>
      <c r="S53" s="299"/>
      <c r="T53" s="298"/>
      <c r="U53" s="290"/>
      <c r="V53" s="290"/>
      <c r="W53" s="299"/>
      <c r="X53" s="298"/>
      <c r="Y53" s="290"/>
      <c r="Z53" s="290"/>
      <c r="AA53" s="299"/>
      <c r="AB53" s="298"/>
      <c r="AC53" s="290"/>
      <c r="AD53" s="290"/>
      <c r="AE53" s="290"/>
      <c r="AF53" s="299"/>
      <c r="AG53" s="298"/>
      <c r="AH53" s="290"/>
      <c r="AI53" s="290"/>
      <c r="AJ53" s="299"/>
      <c r="AK53" s="290"/>
      <c r="AL53" s="290"/>
      <c r="AM53" s="290"/>
      <c r="AN53" s="299"/>
      <c r="AO53" s="298"/>
      <c r="AP53" s="290"/>
      <c r="AQ53" s="290"/>
      <c r="AR53" s="290"/>
      <c r="AS53" s="299"/>
      <c r="AT53" s="298"/>
      <c r="AU53" s="290"/>
      <c r="AV53" s="290"/>
      <c r="AW53" s="299"/>
      <c r="AX53" s="307"/>
      <c r="AY53" s="307"/>
    </row>
    <row r="54" spans="1:51" s="11" customFormat="1">
      <c r="A54" s="287" t="s">
        <v>161</v>
      </c>
      <c r="B54" s="300"/>
      <c r="C54" s="291"/>
      <c r="D54" s="291"/>
      <c r="E54" s="291"/>
      <c r="F54" s="301"/>
      <c r="G54" s="300"/>
      <c r="H54" s="291"/>
      <c r="I54" s="291"/>
      <c r="J54" s="301"/>
      <c r="K54" s="300"/>
      <c r="L54" s="291"/>
      <c r="M54" s="291"/>
      <c r="N54" s="301"/>
      <c r="O54" s="300"/>
      <c r="P54" s="291"/>
      <c r="Q54" s="291"/>
      <c r="R54" s="291"/>
      <c r="S54" s="301"/>
      <c r="T54" s="300"/>
      <c r="U54" s="291"/>
      <c r="V54" s="291"/>
      <c r="W54" s="301"/>
      <c r="X54" s="300"/>
      <c r="Y54" s="291"/>
      <c r="Z54" s="291"/>
      <c r="AA54" s="301"/>
      <c r="AB54" s="300"/>
      <c r="AC54" s="291"/>
      <c r="AD54" s="291"/>
      <c r="AE54" s="291"/>
      <c r="AF54" s="301"/>
      <c r="AG54" s="300"/>
      <c r="AH54" s="291"/>
      <c r="AI54" s="291"/>
      <c r="AJ54" s="301"/>
      <c r="AK54" s="291"/>
      <c r="AL54" s="291"/>
      <c r="AM54" s="291"/>
      <c r="AN54" s="301"/>
      <c r="AO54" s="300"/>
      <c r="AP54" s="291"/>
      <c r="AQ54" s="291"/>
      <c r="AR54" s="291"/>
      <c r="AS54" s="301"/>
      <c r="AT54" s="300"/>
      <c r="AU54" s="291"/>
      <c r="AV54" s="291"/>
      <c r="AW54" s="301"/>
      <c r="AX54" s="308"/>
      <c r="AY54" s="308"/>
    </row>
    <row r="55" spans="1:51" s="11" customFormat="1">
      <c r="A55" s="287" t="s">
        <v>159</v>
      </c>
      <c r="B55" s="294"/>
      <c r="C55" s="288"/>
      <c r="D55" s="288"/>
      <c r="E55" s="288"/>
      <c r="F55" s="295"/>
      <c r="G55" s="294"/>
      <c r="H55" s="288"/>
      <c r="I55" s="288"/>
      <c r="J55" s="295"/>
      <c r="K55" s="294"/>
      <c r="L55" s="288"/>
      <c r="M55" s="288"/>
      <c r="N55" s="295"/>
      <c r="O55" s="294"/>
      <c r="P55" s="288"/>
      <c r="Q55" s="288"/>
      <c r="R55" s="288"/>
      <c r="S55" s="295"/>
      <c r="T55" s="294"/>
      <c r="U55" s="288"/>
      <c r="V55" s="288"/>
      <c r="W55" s="295"/>
      <c r="X55" s="294"/>
      <c r="Y55" s="288"/>
      <c r="Z55" s="288"/>
      <c r="AA55" s="295"/>
      <c r="AB55" s="294"/>
      <c r="AC55" s="288"/>
      <c r="AD55" s="288"/>
      <c r="AE55" s="288"/>
      <c r="AF55" s="295"/>
      <c r="AG55" s="294"/>
      <c r="AH55" s="288"/>
      <c r="AI55" s="288"/>
      <c r="AJ55" s="295"/>
      <c r="AK55" s="288"/>
      <c r="AL55" s="288"/>
      <c r="AM55" s="288"/>
      <c r="AN55" s="295"/>
      <c r="AO55" s="294"/>
      <c r="AP55" s="288"/>
      <c r="AQ55" s="288"/>
      <c r="AR55" s="288"/>
      <c r="AS55" s="295"/>
      <c r="AT55" s="294"/>
      <c r="AU55" s="288"/>
      <c r="AV55" s="288"/>
      <c r="AW55" s="295"/>
      <c r="AX55" s="309"/>
      <c r="AY55" s="309"/>
    </row>
    <row r="56" spans="1:51" s="11" customFormat="1">
      <c r="A56" s="287" t="s">
        <v>279</v>
      </c>
      <c r="B56" s="294"/>
      <c r="C56" s="288"/>
      <c r="D56" s="288"/>
      <c r="E56" s="288"/>
      <c r="F56" s="295"/>
      <c r="G56" s="294"/>
      <c r="H56" s="288"/>
      <c r="I56" s="288"/>
      <c r="J56" s="295"/>
      <c r="K56" s="294"/>
      <c r="L56" s="288"/>
      <c r="M56" s="288"/>
      <c r="N56" s="295"/>
      <c r="O56" s="294"/>
      <c r="P56" s="288"/>
      <c r="Q56" s="288"/>
      <c r="R56" s="288"/>
      <c r="S56" s="295"/>
      <c r="T56" s="294"/>
      <c r="U56" s="288"/>
      <c r="V56" s="288"/>
      <c r="W56" s="295"/>
      <c r="X56" s="294"/>
      <c r="Y56" s="288"/>
      <c r="Z56" s="288"/>
      <c r="AA56" s="295"/>
      <c r="AB56" s="294"/>
      <c r="AC56" s="288"/>
      <c r="AD56" s="288"/>
      <c r="AE56" s="288"/>
      <c r="AF56" s="295"/>
      <c r="AG56" s="294"/>
      <c r="AH56" s="288"/>
      <c r="AI56" s="288"/>
      <c r="AJ56" s="295"/>
      <c r="AK56" s="288"/>
      <c r="AL56" s="288"/>
      <c r="AM56" s="288"/>
      <c r="AN56" s="295"/>
      <c r="AO56" s="294"/>
      <c r="AP56" s="288"/>
      <c r="AQ56" s="288"/>
      <c r="AR56" s="288"/>
      <c r="AS56" s="295"/>
      <c r="AT56" s="294"/>
      <c r="AU56" s="288"/>
      <c r="AV56" s="288"/>
      <c r="AW56" s="295"/>
      <c r="AX56" s="309"/>
      <c r="AY56" s="309"/>
    </row>
    <row r="57" spans="1:51" s="11" customFormat="1">
      <c r="A57" s="287" t="s">
        <v>163</v>
      </c>
      <c r="B57" s="294"/>
      <c r="C57" s="288"/>
      <c r="D57" s="288"/>
      <c r="E57" s="288"/>
      <c r="F57" s="295"/>
      <c r="G57" s="294"/>
      <c r="H57" s="288"/>
      <c r="I57" s="288"/>
      <c r="J57" s="295"/>
      <c r="K57" s="294"/>
      <c r="L57" s="288"/>
      <c r="M57" s="288"/>
      <c r="N57" s="295"/>
      <c r="O57" s="294"/>
      <c r="P57" s="288"/>
      <c r="Q57" s="288"/>
      <c r="R57" s="288"/>
      <c r="S57" s="295"/>
      <c r="T57" s="294"/>
      <c r="U57" s="288"/>
      <c r="V57" s="288"/>
      <c r="W57" s="295"/>
      <c r="X57" s="294"/>
      <c r="Y57" s="288"/>
      <c r="Z57" s="288"/>
      <c r="AA57" s="295"/>
      <c r="AB57" s="294"/>
      <c r="AC57" s="288"/>
      <c r="AD57" s="288"/>
      <c r="AE57" s="288"/>
      <c r="AF57" s="295"/>
      <c r="AG57" s="294"/>
      <c r="AH57" s="288"/>
      <c r="AI57" s="288"/>
      <c r="AJ57" s="295"/>
      <c r="AK57" s="288"/>
      <c r="AL57" s="288"/>
      <c r="AM57" s="288"/>
      <c r="AN57" s="295"/>
      <c r="AO57" s="294"/>
      <c r="AP57" s="288"/>
      <c r="AQ57" s="288"/>
      <c r="AR57" s="288"/>
      <c r="AS57" s="295"/>
      <c r="AT57" s="294"/>
      <c r="AU57" s="288"/>
      <c r="AV57" s="288"/>
      <c r="AW57" s="295"/>
      <c r="AX57" s="309"/>
      <c r="AY57" s="309"/>
    </row>
    <row r="58" spans="1:51" s="11" customFormat="1">
      <c r="A58" s="287" t="s">
        <v>182</v>
      </c>
      <c r="B58" s="302"/>
      <c r="C58" s="292"/>
      <c r="D58" s="292"/>
      <c r="E58" s="292"/>
      <c r="F58" s="303"/>
      <c r="G58" s="302"/>
      <c r="H58" s="292"/>
      <c r="I58" s="292"/>
      <c r="J58" s="303"/>
      <c r="K58" s="302"/>
      <c r="L58" s="292"/>
      <c r="M58" s="292"/>
      <c r="N58" s="303"/>
      <c r="O58" s="302"/>
      <c r="P58" s="292"/>
      <c r="Q58" s="292"/>
      <c r="R58" s="292"/>
      <c r="S58" s="303"/>
      <c r="T58" s="302"/>
      <c r="U58" s="292"/>
      <c r="V58" s="292"/>
      <c r="W58" s="303"/>
      <c r="X58" s="302"/>
      <c r="Y58" s="292"/>
      <c r="Z58" s="292"/>
      <c r="AA58" s="303"/>
      <c r="AB58" s="302"/>
      <c r="AC58" s="292"/>
      <c r="AD58" s="292"/>
      <c r="AE58" s="292"/>
      <c r="AF58" s="303"/>
      <c r="AG58" s="302"/>
      <c r="AH58" s="292"/>
      <c r="AI58" s="292"/>
      <c r="AJ58" s="303"/>
      <c r="AK58" s="292"/>
      <c r="AL58" s="292"/>
      <c r="AM58" s="292"/>
      <c r="AN58" s="303"/>
      <c r="AO58" s="302"/>
      <c r="AP58" s="292"/>
      <c r="AQ58" s="292"/>
      <c r="AR58" s="292"/>
      <c r="AS58" s="303"/>
      <c r="AT58" s="302"/>
      <c r="AU58" s="292"/>
      <c r="AV58" s="292"/>
      <c r="AW58" s="303"/>
      <c r="AX58" s="310"/>
      <c r="AY58" s="310"/>
    </row>
    <row r="59" spans="1:51" s="11" customFormat="1">
      <c r="A59" s="287" t="s">
        <v>165</v>
      </c>
      <c r="B59" s="294"/>
      <c r="C59" s="288"/>
      <c r="D59" s="288"/>
      <c r="E59" s="288"/>
      <c r="F59" s="295"/>
      <c r="G59" s="294"/>
      <c r="H59" s="288"/>
      <c r="I59" s="288"/>
      <c r="J59" s="295"/>
      <c r="K59" s="294"/>
      <c r="L59" s="288"/>
      <c r="M59" s="288"/>
      <c r="N59" s="295"/>
      <c r="O59" s="294"/>
      <c r="P59" s="288"/>
      <c r="Q59" s="288"/>
      <c r="R59" s="288"/>
      <c r="S59" s="295"/>
      <c r="T59" s="294"/>
      <c r="U59" s="288"/>
      <c r="V59" s="288"/>
      <c r="W59" s="295"/>
      <c r="X59" s="294"/>
      <c r="Y59" s="288"/>
      <c r="Z59" s="288"/>
      <c r="AA59" s="295"/>
      <c r="AB59" s="294"/>
      <c r="AC59" s="288"/>
      <c r="AD59" s="288"/>
      <c r="AE59" s="288"/>
      <c r="AF59" s="295"/>
      <c r="AG59" s="294"/>
      <c r="AH59" s="288"/>
      <c r="AI59" s="288"/>
      <c r="AJ59" s="295"/>
      <c r="AK59" s="288"/>
      <c r="AL59" s="288"/>
      <c r="AM59" s="288"/>
      <c r="AN59" s="295"/>
      <c r="AO59" s="294"/>
      <c r="AP59" s="288"/>
      <c r="AQ59" s="288"/>
      <c r="AR59" s="288"/>
      <c r="AS59" s="295"/>
      <c r="AT59" s="294"/>
      <c r="AU59" s="288"/>
      <c r="AV59" s="288"/>
      <c r="AW59" s="295"/>
      <c r="AX59" s="309"/>
      <c r="AY59" s="309"/>
    </row>
    <row r="60" spans="1:51" s="11" customFormat="1">
      <c r="A60" s="287" t="s">
        <v>167</v>
      </c>
      <c r="B60" s="300"/>
      <c r="C60" s="291"/>
      <c r="D60" s="291"/>
      <c r="E60" s="291"/>
      <c r="F60" s="301"/>
      <c r="G60" s="300"/>
      <c r="H60" s="291"/>
      <c r="I60" s="291"/>
      <c r="J60" s="301"/>
      <c r="K60" s="300"/>
      <c r="L60" s="291"/>
      <c r="M60" s="291"/>
      <c r="N60" s="301"/>
      <c r="O60" s="300"/>
      <c r="P60" s="291"/>
      <c r="Q60" s="291"/>
      <c r="R60" s="291"/>
      <c r="S60" s="301"/>
      <c r="T60" s="300"/>
      <c r="U60" s="291"/>
      <c r="V60" s="291"/>
      <c r="W60" s="301"/>
      <c r="X60" s="300"/>
      <c r="Y60" s="291"/>
      <c r="Z60" s="291"/>
      <c r="AA60" s="301"/>
      <c r="AB60" s="300"/>
      <c r="AC60" s="291"/>
      <c r="AD60" s="291"/>
      <c r="AE60" s="291"/>
      <c r="AF60" s="301"/>
      <c r="AG60" s="300"/>
      <c r="AH60" s="291"/>
      <c r="AI60" s="291"/>
      <c r="AJ60" s="301"/>
      <c r="AK60" s="291"/>
      <c r="AL60" s="291"/>
      <c r="AM60" s="291"/>
      <c r="AN60" s="301"/>
      <c r="AO60" s="300"/>
      <c r="AP60" s="291"/>
      <c r="AQ60" s="291"/>
      <c r="AR60" s="291"/>
      <c r="AS60" s="301"/>
      <c r="AT60" s="300"/>
      <c r="AU60" s="291"/>
      <c r="AV60" s="291"/>
      <c r="AW60" s="301"/>
      <c r="AX60" s="308"/>
      <c r="AY60" s="308"/>
    </row>
    <row r="61" spans="1:51" s="11" customFormat="1">
      <c r="A61" s="287" t="s">
        <v>281</v>
      </c>
      <c r="B61" s="294"/>
      <c r="C61" s="288"/>
      <c r="D61" s="288"/>
      <c r="E61" s="288"/>
      <c r="F61" s="295"/>
      <c r="G61" s="294"/>
      <c r="H61" s="288"/>
      <c r="I61" s="288"/>
      <c r="J61" s="295"/>
      <c r="K61" s="294"/>
      <c r="L61" s="288"/>
      <c r="M61" s="288"/>
      <c r="N61" s="295"/>
      <c r="O61" s="294"/>
      <c r="P61" s="288"/>
      <c r="Q61" s="288"/>
      <c r="R61" s="288"/>
      <c r="S61" s="295"/>
      <c r="T61" s="294"/>
      <c r="U61" s="288"/>
      <c r="V61" s="288"/>
      <c r="W61" s="295"/>
      <c r="X61" s="294"/>
      <c r="Y61" s="288"/>
      <c r="Z61" s="288"/>
      <c r="AA61" s="295"/>
      <c r="AB61" s="294"/>
      <c r="AC61" s="288"/>
      <c r="AD61" s="288"/>
      <c r="AE61" s="288"/>
      <c r="AF61" s="295"/>
      <c r="AG61" s="294"/>
      <c r="AH61" s="288"/>
      <c r="AI61" s="288"/>
      <c r="AJ61" s="295"/>
      <c r="AK61" s="288"/>
      <c r="AL61" s="288"/>
      <c r="AM61" s="288"/>
      <c r="AN61" s="295"/>
      <c r="AO61" s="294"/>
      <c r="AP61" s="288"/>
      <c r="AQ61" s="288"/>
      <c r="AR61" s="288"/>
      <c r="AS61" s="295"/>
      <c r="AT61" s="294"/>
      <c r="AU61" s="288"/>
      <c r="AV61" s="288"/>
      <c r="AW61" s="295"/>
      <c r="AX61" s="309"/>
      <c r="AY61" s="309"/>
    </row>
    <row r="62" spans="1:51" s="11" customFormat="1">
      <c r="A62" s="287" t="s">
        <v>170</v>
      </c>
      <c r="B62" s="294"/>
      <c r="C62" s="288"/>
      <c r="D62" s="288"/>
      <c r="E62" s="288"/>
      <c r="F62" s="295"/>
      <c r="G62" s="294"/>
      <c r="H62" s="288"/>
      <c r="I62" s="288"/>
      <c r="J62" s="295"/>
      <c r="K62" s="294"/>
      <c r="L62" s="288"/>
      <c r="M62" s="288"/>
      <c r="N62" s="295"/>
      <c r="O62" s="294"/>
      <c r="P62" s="288"/>
      <c r="Q62" s="288"/>
      <c r="R62" s="288"/>
      <c r="S62" s="295"/>
      <c r="T62" s="294"/>
      <c r="U62" s="288"/>
      <c r="V62" s="288"/>
      <c r="W62" s="295"/>
      <c r="X62" s="294"/>
      <c r="Y62" s="288"/>
      <c r="Z62" s="288"/>
      <c r="AA62" s="295"/>
      <c r="AB62" s="294"/>
      <c r="AC62" s="288"/>
      <c r="AD62" s="288"/>
      <c r="AE62" s="288"/>
      <c r="AF62" s="295"/>
      <c r="AG62" s="294"/>
      <c r="AH62" s="288"/>
      <c r="AI62" s="288"/>
      <c r="AJ62" s="295"/>
      <c r="AK62" s="288"/>
      <c r="AL62" s="288"/>
      <c r="AM62" s="288"/>
      <c r="AN62" s="295"/>
      <c r="AO62" s="294"/>
      <c r="AP62" s="288"/>
      <c r="AQ62" s="288"/>
      <c r="AR62" s="288"/>
      <c r="AS62" s="295"/>
      <c r="AT62" s="294"/>
      <c r="AU62" s="288"/>
      <c r="AV62" s="288"/>
      <c r="AW62" s="295"/>
      <c r="AX62" s="309"/>
      <c r="AY62" s="309"/>
    </row>
    <row r="63" spans="1:51" s="11" customFormat="1">
      <c r="A63" s="287" t="s">
        <v>283</v>
      </c>
      <c r="B63" s="298"/>
      <c r="C63" s="290"/>
      <c r="D63" s="290"/>
      <c r="E63" s="290"/>
      <c r="F63" s="299"/>
      <c r="G63" s="298"/>
      <c r="H63" s="290"/>
      <c r="I63" s="290"/>
      <c r="J63" s="299"/>
      <c r="K63" s="298"/>
      <c r="L63" s="290"/>
      <c r="M63" s="290"/>
      <c r="N63" s="299"/>
      <c r="O63" s="298"/>
      <c r="P63" s="290"/>
      <c r="Q63" s="290"/>
      <c r="R63" s="290"/>
      <c r="S63" s="299"/>
      <c r="T63" s="298"/>
      <c r="U63" s="290"/>
      <c r="V63" s="290"/>
      <c r="W63" s="299"/>
      <c r="X63" s="298"/>
      <c r="Y63" s="290"/>
      <c r="Z63" s="290"/>
      <c r="AA63" s="299"/>
      <c r="AB63" s="298"/>
      <c r="AC63" s="290"/>
      <c r="AD63" s="290"/>
      <c r="AE63" s="290"/>
      <c r="AF63" s="299"/>
      <c r="AG63" s="298"/>
      <c r="AH63" s="290"/>
      <c r="AI63" s="290"/>
      <c r="AJ63" s="299"/>
      <c r="AK63" s="290"/>
      <c r="AL63" s="290"/>
      <c r="AM63" s="290"/>
      <c r="AN63" s="299"/>
      <c r="AO63" s="298"/>
      <c r="AP63" s="290"/>
      <c r="AQ63" s="290"/>
      <c r="AR63" s="290"/>
      <c r="AS63" s="299"/>
      <c r="AT63" s="298"/>
      <c r="AU63" s="290"/>
      <c r="AV63" s="290"/>
      <c r="AW63" s="299"/>
      <c r="AX63" s="307"/>
      <c r="AY63" s="307"/>
    </row>
    <row r="64" spans="1:51" s="11" customFormat="1">
      <c r="A64" s="287" t="s">
        <v>285</v>
      </c>
      <c r="B64" s="294"/>
      <c r="C64" s="288"/>
      <c r="D64" s="288"/>
      <c r="E64" s="288"/>
      <c r="F64" s="295"/>
      <c r="G64" s="294"/>
      <c r="H64" s="288"/>
      <c r="I64" s="288"/>
      <c r="J64" s="295"/>
      <c r="K64" s="294"/>
      <c r="L64" s="288"/>
      <c r="M64" s="288"/>
      <c r="N64" s="295"/>
      <c r="O64" s="294"/>
      <c r="P64" s="288"/>
      <c r="Q64" s="288"/>
      <c r="R64" s="288"/>
      <c r="S64" s="295"/>
      <c r="T64" s="294"/>
      <c r="U64" s="288"/>
      <c r="V64" s="288"/>
      <c r="W64" s="295"/>
      <c r="X64" s="294"/>
      <c r="Y64" s="288"/>
      <c r="Z64" s="288"/>
      <c r="AA64" s="295"/>
      <c r="AB64" s="294"/>
      <c r="AC64" s="288"/>
      <c r="AD64" s="288"/>
      <c r="AE64" s="288"/>
      <c r="AF64" s="295"/>
      <c r="AG64" s="294"/>
      <c r="AH64" s="288"/>
      <c r="AI64" s="288"/>
      <c r="AJ64" s="295"/>
      <c r="AK64" s="288"/>
      <c r="AL64" s="288"/>
      <c r="AM64" s="288"/>
      <c r="AN64" s="295"/>
      <c r="AO64" s="294"/>
      <c r="AP64" s="288"/>
      <c r="AQ64" s="288"/>
      <c r="AR64" s="288"/>
      <c r="AS64" s="295"/>
      <c r="AT64" s="294"/>
      <c r="AU64" s="288"/>
      <c r="AV64" s="288"/>
      <c r="AW64" s="295"/>
      <c r="AX64" s="309"/>
      <c r="AY64" s="309"/>
    </row>
    <row r="65" spans="1:53" s="11" customFormat="1">
      <c r="A65" s="293" t="s">
        <v>172</v>
      </c>
      <c r="B65" s="294"/>
      <c r="C65" s="288"/>
      <c r="D65" s="288"/>
      <c r="E65" s="288"/>
      <c r="F65" s="295"/>
      <c r="G65" s="294"/>
      <c r="H65" s="288"/>
      <c r="I65" s="288"/>
      <c r="J65" s="295"/>
      <c r="K65" s="294"/>
      <c r="L65" s="288"/>
      <c r="M65" s="288"/>
      <c r="N65" s="295"/>
      <c r="O65" s="294"/>
      <c r="P65" s="288"/>
      <c r="Q65" s="288"/>
      <c r="R65" s="288"/>
      <c r="S65" s="295"/>
      <c r="T65" s="294"/>
      <c r="U65" s="288"/>
      <c r="V65" s="288"/>
      <c r="W65" s="295"/>
      <c r="X65" s="294"/>
      <c r="Y65" s="288"/>
      <c r="Z65" s="288"/>
      <c r="AA65" s="295"/>
      <c r="AB65" s="294"/>
      <c r="AC65" s="288"/>
      <c r="AD65" s="288"/>
      <c r="AE65" s="288"/>
      <c r="AF65" s="295"/>
      <c r="AG65" s="294"/>
      <c r="AH65" s="288"/>
      <c r="AI65" s="288"/>
      <c r="AJ65" s="295"/>
      <c r="AK65" s="288"/>
      <c r="AL65" s="288"/>
      <c r="AM65" s="288"/>
      <c r="AN65" s="295"/>
      <c r="AO65" s="294"/>
      <c r="AP65" s="288"/>
      <c r="AQ65" s="288"/>
      <c r="AR65" s="288"/>
      <c r="AS65" s="295"/>
      <c r="AT65" s="294"/>
      <c r="AU65" s="288"/>
      <c r="AV65" s="288"/>
      <c r="AW65" s="295"/>
      <c r="AX65" s="309"/>
      <c r="AY65" s="309"/>
    </row>
    <row r="66" spans="1:53" s="11" customFormat="1">
      <c r="A66" s="287" t="s">
        <v>173</v>
      </c>
      <c r="B66" s="294"/>
      <c r="C66" s="288"/>
      <c r="D66" s="288"/>
      <c r="E66" s="288"/>
      <c r="F66" s="295"/>
      <c r="G66" s="294"/>
      <c r="H66" s="288"/>
      <c r="I66" s="288"/>
      <c r="J66" s="295"/>
      <c r="K66" s="294"/>
      <c r="L66" s="288"/>
      <c r="M66" s="288"/>
      <c r="N66" s="295"/>
      <c r="O66" s="294"/>
      <c r="P66" s="288"/>
      <c r="Q66" s="288"/>
      <c r="R66" s="288"/>
      <c r="S66" s="295"/>
      <c r="T66" s="294"/>
      <c r="U66" s="288"/>
      <c r="V66" s="288"/>
      <c r="W66" s="295"/>
      <c r="X66" s="294"/>
      <c r="Y66" s="288"/>
      <c r="Z66" s="288"/>
      <c r="AA66" s="295"/>
      <c r="AB66" s="294"/>
      <c r="AC66" s="288"/>
      <c r="AD66" s="288"/>
      <c r="AE66" s="288"/>
      <c r="AF66" s="295"/>
      <c r="AG66" s="294"/>
      <c r="AH66" s="288"/>
      <c r="AI66" s="288"/>
      <c r="AJ66" s="295"/>
      <c r="AK66" s="288"/>
      <c r="AL66" s="288"/>
      <c r="AM66" s="288"/>
      <c r="AN66" s="295"/>
      <c r="AO66" s="294"/>
      <c r="AP66" s="288"/>
      <c r="AQ66" s="288"/>
      <c r="AR66" s="288"/>
      <c r="AS66" s="295"/>
      <c r="AT66" s="294"/>
      <c r="AU66" s="288"/>
      <c r="AV66" s="288"/>
      <c r="AW66" s="295"/>
      <c r="AX66" s="309"/>
      <c r="AY66" s="309"/>
    </row>
    <row r="67" spans="1:53" s="11" customFormat="1">
      <c r="A67" s="287" t="s">
        <v>175</v>
      </c>
      <c r="B67" s="294"/>
      <c r="C67" s="288"/>
      <c r="D67" s="288"/>
      <c r="E67" s="288"/>
      <c r="F67" s="295"/>
      <c r="G67" s="294"/>
      <c r="H67" s="288"/>
      <c r="I67" s="288"/>
      <c r="J67" s="295"/>
      <c r="K67" s="294"/>
      <c r="L67" s="288"/>
      <c r="M67" s="288"/>
      <c r="N67" s="295"/>
      <c r="O67" s="294"/>
      <c r="P67" s="288"/>
      <c r="Q67" s="288"/>
      <c r="R67" s="288"/>
      <c r="S67" s="295"/>
      <c r="T67" s="294"/>
      <c r="U67" s="288"/>
      <c r="V67" s="288"/>
      <c r="W67" s="295"/>
      <c r="X67" s="294"/>
      <c r="Y67" s="288"/>
      <c r="Z67" s="288"/>
      <c r="AA67" s="295"/>
      <c r="AB67" s="294"/>
      <c r="AC67" s="288"/>
      <c r="AD67" s="288"/>
      <c r="AE67" s="288"/>
      <c r="AF67" s="295"/>
      <c r="AG67" s="294"/>
      <c r="AH67" s="288"/>
      <c r="AI67" s="288"/>
      <c r="AJ67" s="295"/>
      <c r="AK67" s="288"/>
      <c r="AL67" s="288"/>
      <c r="AM67" s="288"/>
      <c r="AN67" s="295"/>
      <c r="AO67" s="294"/>
      <c r="AP67" s="288"/>
      <c r="AQ67" s="288"/>
      <c r="AR67" s="288"/>
      <c r="AS67" s="295"/>
      <c r="AT67" s="294"/>
      <c r="AU67" s="288"/>
      <c r="AV67" s="288"/>
      <c r="AW67" s="295"/>
      <c r="AX67" s="309"/>
      <c r="AY67" s="309"/>
    </row>
    <row r="68" spans="1:53" s="11" customFormat="1">
      <c r="A68" s="287" t="s">
        <v>177</v>
      </c>
      <c r="B68" s="294"/>
      <c r="C68" s="288"/>
      <c r="D68" s="288"/>
      <c r="E68" s="288"/>
      <c r="F68" s="295"/>
      <c r="G68" s="294"/>
      <c r="H68" s="288"/>
      <c r="I68" s="288"/>
      <c r="J68" s="295"/>
      <c r="K68" s="294"/>
      <c r="L68" s="288"/>
      <c r="M68" s="288"/>
      <c r="N68" s="295"/>
      <c r="O68" s="294"/>
      <c r="P68" s="288"/>
      <c r="Q68" s="288"/>
      <c r="R68" s="288"/>
      <c r="S68" s="295"/>
      <c r="T68" s="294"/>
      <c r="U68" s="288"/>
      <c r="V68" s="288"/>
      <c r="W68" s="295"/>
      <c r="X68" s="294"/>
      <c r="Y68" s="288"/>
      <c r="Z68" s="288"/>
      <c r="AA68" s="295"/>
      <c r="AB68" s="294"/>
      <c r="AC68" s="288"/>
      <c r="AD68" s="288"/>
      <c r="AE68" s="288"/>
      <c r="AF68" s="295"/>
      <c r="AG68" s="294"/>
      <c r="AH68" s="288"/>
      <c r="AI68" s="288"/>
      <c r="AJ68" s="295"/>
      <c r="AK68" s="288"/>
      <c r="AL68" s="288"/>
      <c r="AM68" s="288"/>
      <c r="AN68" s="295"/>
      <c r="AO68" s="294"/>
      <c r="AP68" s="288"/>
      <c r="AQ68" s="288"/>
      <c r="AR68" s="288"/>
      <c r="AS68" s="295"/>
      <c r="AT68" s="294"/>
      <c r="AU68" s="288"/>
      <c r="AV68" s="288"/>
      <c r="AW68" s="295"/>
      <c r="AX68" s="309"/>
      <c r="AY68" s="309"/>
    </row>
    <row r="69" spans="1:53" s="11" customFormat="1">
      <c r="A69" s="293" t="s">
        <v>287</v>
      </c>
      <c r="B69" s="294"/>
      <c r="C69" s="288"/>
      <c r="D69" s="288"/>
      <c r="E69" s="288"/>
      <c r="F69" s="295"/>
      <c r="G69" s="294"/>
      <c r="H69" s="288"/>
      <c r="I69" s="288"/>
      <c r="J69" s="295"/>
      <c r="K69" s="294"/>
      <c r="L69" s="288"/>
      <c r="M69" s="288"/>
      <c r="N69" s="295"/>
      <c r="O69" s="294"/>
      <c r="P69" s="288"/>
      <c r="Q69" s="288"/>
      <c r="R69" s="288"/>
      <c r="S69" s="295"/>
      <c r="T69" s="294"/>
      <c r="U69" s="288"/>
      <c r="V69" s="288"/>
      <c r="W69" s="295"/>
      <c r="X69" s="294"/>
      <c r="Y69" s="288"/>
      <c r="Z69" s="288"/>
      <c r="AA69" s="295"/>
      <c r="AB69" s="294"/>
      <c r="AC69" s="288"/>
      <c r="AD69" s="288"/>
      <c r="AE69" s="288"/>
      <c r="AF69" s="295"/>
      <c r="AG69" s="294"/>
      <c r="AH69" s="288"/>
      <c r="AI69" s="288"/>
      <c r="AJ69" s="295"/>
      <c r="AK69" s="288"/>
      <c r="AL69" s="288"/>
      <c r="AM69" s="288"/>
      <c r="AN69" s="295"/>
      <c r="AO69" s="294"/>
      <c r="AP69" s="288"/>
      <c r="AQ69" s="288"/>
      <c r="AR69" s="288"/>
      <c r="AS69" s="295"/>
      <c r="AT69" s="294"/>
      <c r="AU69" s="288"/>
      <c r="AV69" s="288"/>
      <c r="AW69" s="295"/>
      <c r="AX69" s="309"/>
      <c r="AY69" s="309"/>
    </row>
    <row r="70" spans="1:53" s="11" customFormat="1">
      <c r="A70" s="287" t="s">
        <v>290</v>
      </c>
      <c r="B70" s="294"/>
      <c r="C70" s="288"/>
      <c r="D70" s="288"/>
      <c r="E70" s="288"/>
      <c r="F70" s="295"/>
      <c r="G70" s="294"/>
      <c r="H70" s="288"/>
      <c r="I70" s="288"/>
      <c r="J70" s="295"/>
      <c r="K70" s="294"/>
      <c r="L70" s="288"/>
      <c r="M70" s="288"/>
      <c r="N70" s="295"/>
      <c r="O70" s="294"/>
      <c r="P70" s="288"/>
      <c r="Q70" s="288"/>
      <c r="R70" s="288"/>
      <c r="S70" s="295"/>
      <c r="T70" s="294"/>
      <c r="U70" s="288"/>
      <c r="V70" s="288"/>
      <c r="W70" s="295"/>
      <c r="X70" s="294"/>
      <c r="Y70" s="288"/>
      <c r="Z70" s="288"/>
      <c r="AA70" s="295"/>
      <c r="AB70" s="294"/>
      <c r="AC70" s="288"/>
      <c r="AD70" s="288"/>
      <c r="AE70" s="288"/>
      <c r="AF70" s="295"/>
      <c r="AG70" s="294"/>
      <c r="AH70" s="288"/>
      <c r="AI70" s="288"/>
      <c r="AJ70" s="295"/>
      <c r="AK70" s="288"/>
      <c r="AL70" s="288"/>
      <c r="AM70" s="288"/>
      <c r="AN70" s="295"/>
      <c r="AO70" s="294"/>
      <c r="AP70" s="288"/>
      <c r="AQ70" s="288"/>
      <c r="AR70" s="288"/>
      <c r="AS70" s="295"/>
      <c r="AT70" s="294"/>
      <c r="AU70" s="288"/>
      <c r="AV70" s="288"/>
      <c r="AW70" s="295"/>
      <c r="AX70" s="309"/>
      <c r="AY70" s="309"/>
    </row>
    <row r="71" spans="1:53" s="11" customFormat="1">
      <c r="A71" s="287" t="s">
        <v>293</v>
      </c>
      <c r="B71" s="294"/>
      <c r="C71" s="288"/>
      <c r="D71" s="288"/>
      <c r="E71" s="288"/>
      <c r="F71" s="295"/>
      <c r="G71" s="294"/>
      <c r="H71" s="288"/>
      <c r="I71" s="288"/>
      <c r="J71" s="295"/>
      <c r="K71" s="294"/>
      <c r="L71" s="288"/>
      <c r="M71" s="288"/>
      <c r="N71" s="295"/>
      <c r="O71" s="294"/>
      <c r="P71" s="288"/>
      <c r="Q71" s="288"/>
      <c r="R71" s="288"/>
      <c r="S71" s="295"/>
      <c r="T71" s="294"/>
      <c r="U71" s="288"/>
      <c r="V71" s="288"/>
      <c r="W71" s="295"/>
      <c r="X71" s="294"/>
      <c r="Y71" s="288"/>
      <c r="Z71" s="288"/>
      <c r="AA71" s="295"/>
      <c r="AB71" s="294"/>
      <c r="AC71" s="288"/>
      <c r="AD71" s="288"/>
      <c r="AE71" s="288"/>
      <c r="AF71" s="295"/>
      <c r="AG71" s="294"/>
      <c r="AH71" s="288"/>
      <c r="AI71" s="288"/>
      <c r="AJ71" s="295"/>
      <c r="AK71" s="288"/>
      <c r="AL71" s="288"/>
      <c r="AM71" s="288"/>
      <c r="AN71" s="295"/>
      <c r="AO71" s="294"/>
      <c r="AP71" s="288"/>
      <c r="AQ71" s="288"/>
      <c r="AR71" s="288"/>
      <c r="AS71" s="295"/>
      <c r="AT71" s="294"/>
      <c r="AU71" s="288"/>
      <c r="AV71" s="288"/>
      <c r="AW71" s="295"/>
      <c r="AX71" s="309"/>
      <c r="AY71" s="309"/>
    </row>
    <row r="72" spans="1:53" s="11" customFormat="1">
      <c r="A72" s="287" t="s">
        <v>295</v>
      </c>
      <c r="B72" s="294"/>
      <c r="C72" s="288"/>
      <c r="D72" s="288"/>
      <c r="E72" s="288"/>
      <c r="F72" s="295"/>
      <c r="G72" s="294"/>
      <c r="H72" s="288"/>
      <c r="I72" s="288"/>
      <c r="J72" s="295"/>
      <c r="K72" s="294"/>
      <c r="L72" s="288"/>
      <c r="M72" s="288"/>
      <c r="N72" s="295"/>
      <c r="O72" s="294"/>
      <c r="P72" s="288"/>
      <c r="Q72" s="288"/>
      <c r="R72" s="288"/>
      <c r="S72" s="295"/>
      <c r="T72" s="294"/>
      <c r="U72" s="288"/>
      <c r="V72" s="288"/>
      <c r="W72" s="295"/>
      <c r="X72" s="294"/>
      <c r="Y72" s="288"/>
      <c r="Z72" s="288"/>
      <c r="AA72" s="295"/>
      <c r="AB72" s="294"/>
      <c r="AC72" s="288"/>
      <c r="AD72" s="288"/>
      <c r="AE72" s="288"/>
      <c r="AF72" s="295"/>
      <c r="AG72" s="294"/>
      <c r="AH72" s="288"/>
      <c r="AI72" s="288"/>
      <c r="AJ72" s="295"/>
      <c r="AK72" s="288"/>
      <c r="AL72" s="288"/>
      <c r="AM72" s="288"/>
      <c r="AN72" s="295"/>
      <c r="AO72" s="294"/>
      <c r="AP72" s="288"/>
      <c r="AQ72" s="288"/>
      <c r="AR72" s="288"/>
      <c r="AS72" s="295"/>
      <c r="AT72" s="294"/>
      <c r="AU72" s="288"/>
      <c r="AV72" s="288"/>
      <c r="AW72" s="295"/>
      <c r="AX72" s="309"/>
      <c r="AY72" s="309"/>
    </row>
    <row r="73" spans="1:53" s="11" customFormat="1">
      <c r="A73" s="287" t="s">
        <v>297</v>
      </c>
      <c r="B73" s="294"/>
      <c r="C73" s="288"/>
      <c r="D73" s="288"/>
      <c r="E73" s="288"/>
      <c r="F73" s="295"/>
      <c r="G73" s="294"/>
      <c r="H73" s="288"/>
      <c r="I73" s="288"/>
      <c r="J73" s="295"/>
      <c r="K73" s="294"/>
      <c r="L73" s="288"/>
      <c r="M73" s="288"/>
      <c r="N73" s="295"/>
      <c r="O73" s="294"/>
      <c r="P73" s="288"/>
      <c r="Q73" s="288"/>
      <c r="R73" s="288"/>
      <c r="S73" s="295"/>
      <c r="T73" s="294"/>
      <c r="U73" s="288"/>
      <c r="V73" s="288"/>
      <c r="W73" s="295"/>
      <c r="X73" s="294"/>
      <c r="Y73" s="288"/>
      <c r="Z73" s="288"/>
      <c r="AA73" s="295"/>
      <c r="AB73" s="294"/>
      <c r="AC73" s="288"/>
      <c r="AD73" s="288"/>
      <c r="AE73" s="288"/>
      <c r="AF73" s="295"/>
      <c r="AG73" s="294"/>
      <c r="AH73" s="288"/>
      <c r="AI73" s="288"/>
      <c r="AJ73" s="295"/>
      <c r="AK73" s="288"/>
      <c r="AL73" s="288"/>
      <c r="AM73" s="288"/>
      <c r="AN73" s="295"/>
      <c r="AO73" s="294"/>
      <c r="AP73" s="288"/>
      <c r="AQ73" s="288"/>
      <c r="AR73" s="288"/>
      <c r="AS73" s="295"/>
      <c r="AT73" s="294"/>
      <c r="AU73" s="288"/>
      <c r="AV73" s="288"/>
      <c r="AW73" s="295"/>
      <c r="AX73" s="309"/>
      <c r="AY73" s="309"/>
    </row>
    <row r="74" spans="1:53" s="11" customFormat="1">
      <c r="A74" s="287" t="s">
        <v>300</v>
      </c>
      <c r="B74" s="294"/>
      <c r="C74" s="288"/>
      <c r="D74" s="288"/>
      <c r="E74" s="288"/>
      <c r="F74" s="295"/>
      <c r="G74" s="294"/>
      <c r="H74" s="288"/>
      <c r="I74" s="288"/>
      <c r="J74" s="295"/>
      <c r="K74" s="294"/>
      <c r="L74" s="288"/>
      <c r="M74" s="288"/>
      <c r="N74" s="295"/>
      <c r="O74" s="294"/>
      <c r="P74" s="288"/>
      <c r="Q74" s="288"/>
      <c r="R74" s="288"/>
      <c r="S74" s="295"/>
      <c r="T74" s="294"/>
      <c r="U74" s="288"/>
      <c r="V74" s="288"/>
      <c r="W74" s="295"/>
      <c r="X74" s="294"/>
      <c r="Y74" s="288"/>
      <c r="Z74" s="288"/>
      <c r="AA74" s="295"/>
      <c r="AB74" s="294"/>
      <c r="AC74" s="288"/>
      <c r="AD74" s="288"/>
      <c r="AE74" s="288"/>
      <c r="AF74" s="295"/>
      <c r="AG74" s="294"/>
      <c r="AH74" s="288"/>
      <c r="AI74" s="288"/>
      <c r="AJ74" s="295"/>
      <c r="AK74" s="288"/>
      <c r="AL74" s="288"/>
      <c r="AM74" s="288"/>
      <c r="AN74" s="295"/>
      <c r="AO74" s="294"/>
      <c r="AP74" s="288"/>
      <c r="AQ74" s="288"/>
      <c r="AR74" s="288"/>
      <c r="AS74" s="295"/>
      <c r="AT74" s="294"/>
      <c r="AU74" s="288"/>
      <c r="AV74" s="288"/>
      <c r="AW74" s="295"/>
      <c r="AX74" s="309"/>
      <c r="AY74" s="309"/>
    </row>
    <row r="75" spans="1:53" s="11" customFormat="1">
      <c r="A75" s="287" t="s">
        <v>303</v>
      </c>
      <c r="B75" s="294"/>
      <c r="C75" s="288"/>
      <c r="D75" s="288"/>
      <c r="E75" s="288"/>
      <c r="F75" s="295"/>
      <c r="G75" s="294"/>
      <c r="H75" s="288"/>
      <c r="I75" s="288"/>
      <c r="J75" s="295"/>
      <c r="K75" s="294"/>
      <c r="L75" s="288"/>
      <c r="M75" s="288"/>
      <c r="N75" s="295"/>
      <c r="O75" s="294"/>
      <c r="P75" s="288"/>
      <c r="Q75" s="288"/>
      <c r="R75" s="288"/>
      <c r="S75" s="295"/>
      <c r="T75" s="294"/>
      <c r="U75" s="288"/>
      <c r="V75" s="288"/>
      <c r="W75" s="295"/>
      <c r="X75" s="294"/>
      <c r="Y75" s="288"/>
      <c r="Z75" s="288"/>
      <c r="AA75" s="295"/>
      <c r="AB75" s="294"/>
      <c r="AC75" s="288"/>
      <c r="AD75" s="288"/>
      <c r="AE75" s="288"/>
      <c r="AF75" s="295"/>
      <c r="AG75" s="294"/>
      <c r="AH75" s="288"/>
      <c r="AI75" s="288"/>
      <c r="AJ75" s="295"/>
      <c r="AK75" s="288"/>
      <c r="AL75" s="288"/>
      <c r="AM75" s="288"/>
      <c r="AN75" s="295"/>
      <c r="AO75" s="294"/>
      <c r="AP75" s="288"/>
      <c r="AQ75" s="288"/>
      <c r="AR75" s="288"/>
      <c r="AS75" s="295"/>
      <c r="AT75" s="294"/>
      <c r="AU75" s="288"/>
      <c r="AV75" s="288"/>
      <c r="AW75" s="295"/>
      <c r="AX75" s="309"/>
      <c r="AY75" s="309"/>
    </row>
    <row r="76" spans="1:53" s="11" customFormat="1">
      <c r="A76" s="287" t="s">
        <v>179</v>
      </c>
      <c r="B76" s="300"/>
      <c r="C76" s="291"/>
      <c r="D76" s="291"/>
      <c r="E76" s="291"/>
      <c r="F76" s="301"/>
      <c r="G76" s="300"/>
      <c r="H76" s="291"/>
      <c r="I76" s="291"/>
      <c r="J76" s="301"/>
      <c r="K76" s="300"/>
      <c r="L76" s="291"/>
      <c r="M76" s="291"/>
      <c r="N76" s="301"/>
      <c r="O76" s="300"/>
      <c r="P76" s="291"/>
      <c r="Q76" s="291"/>
      <c r="R76" s="291"/>
      <c r="S76" s="301"/>
      <c r="T76" s="300"/>
      <c r="U76" s="291"/>
      <c r="V76" s="291"/>
      <c r="W76" s="301"/>
      <c r="X76" s="300"/>
      <c r="Y76" s="291"/>
      <c r="Z76" s="291"/>
      <c r="AA76" s="301"/>
      <c r="AB76" s="300"/>
      <c r="AC76" s="291"/>
      <c r="AD76" s="291"/>
      <c r="AE76" s="291"/>
      <c r="AF76" s="301"/>
      <c r="AG76" s="300"/>
      <c r="AH76" s="291"/>
      <c r="AI76" s="291"/>
      <c r="AJ76" s="301"/>
      <c r="AK76" s="291"/>
      <c r="AL76" s="291"/>
      <c r="AM76" s="291"/>
      <c r="AN76" s="301"/>
      <c r="AO76" s="300"/>
      <c r="AP76" s="291"/>
      <c r="AQ76" s="291"/>
      <c r="AR76" s="291"/>
      <c r="AS76" s="301"/>
      <c r="AT76" s="300"/>
      <c r="AU76" s="291"/>
      <c r="AV76" s="291"/>
      <c r="AW76" s="301"/>
      <c r="AX76" s="308"/>
      <c r="AY76" s="308"/>
    </row>
    <row r="77" spans="1:53" s="11" customFormat="1">
      <c r="A77" s="287" t="s">
        <v>181</v>
      </c>
      <c r="B77" s="300"/>
      <c r="C77" s="291"/>
      <c r="D77" s="291"/>
      <c r="E77" s="291"/>
      <c r="F77" s="301"/>
      <c r="G77" s="300"/>
      <c r="H77" s="291"/>
      <c r="I77" s="291"/>
      <c r="J77" s="301"/>
      <c r="K77" s="300"/>
      <c r="L77" s="291"/>
      <c r="M77" s="291"/>
      <c r="N77" s="301"/>
      <c r="O77" s="300"/>
      <c r="P77" s="291"/>
      <c r="Q77" s="291"/>
      <c r="R77" s="291"/>
      <c r="S77" s="301"/>
      <c r="T77" s="300"/>
      <c r="U77" s="291"/>
      <c r="V77" s="291"/>
      <c r="W77" s="301"/>
      <c r="X77" s="300"/>
      <c r="Y77" s="291"/>
      <c r="Z77" s="291"/>
      <c r="AA77" s="301"/>
      <c r="AB77" s="300"/>
      <c r="AC77" s="291"/>
      <c r="AD77" s="291"/>
      <c r="AE77" s="291"/>
      <c r="AF77" s="301"/>
      <c r="AG77" s="300"/>
      <c r="AH77" s="291"/>
      <c r="AI77" s="291"/>
      <c r="AJ77" s="301"/>
      <c r="AK77" s="291"/>
      <c r="AL77" s="291"/>
      <c r="AM77" s="291"/>
      <c r="AN77" s="301"/>
      <c r="AO77" s="300"/>
      <c r="AP77" s="291"/>
      <c r="AQ77" s="291"/>
      <c r="AR77" s="291"/>
      <c r="AS77" s="301"/>
      <c r="AT77" s="300"/>
      <c r="AU77" s="291"/>
      <c r="AV77" s="291"/>
      <c r="AW77" s="301"/>
      <c r="AX77" s="308"/>
      <c r="AY77" s="308"/>
    </row>
    <row r="78" spans="1:53" s="11" customFormat="1">
      <c r="A78" s="217" t="s">
        <v>316</v>
      </c>
      <c r="B78" s="340"/>
      <c r="C78" s="341"/>
      <c r="D78" s="341"/>
      <c r="E78" s="341"/>
      <c r="F78" s="342"/>
      <c r="G78" s="340"/>
      <c r="H78" s="341"/>
      <c r="I78" s="341"/>
      <c r="J78" s="342"/>
      <c r="K78" s="340"/>
      <c r="L78" s="341"/>
      <c r="M78" s="341"/>
      <c r="N78" s="342"/>
      <c r="O78" s="340"/>
      <c r="P78" s="341"/>
      <c r="Q78" s="341"/>
      <c r="R78" s="341"/>
      <c r="S78" s="342"/>
      <c r="T78" s="340"/>
      <c r="U78" s="341"/>
      <c r="V78" s="341"/>
      <c r="W78" s="342"/>
      <c r="X78" s="340"/>
      <c r="Y78" s="341"/>
      <c r="Z78" s="341"/>
      <c r="AA78" s="342"/>
      <c r="AB78" s="340"/>
      <c r="AC78" s="341"/>
      <c r="AD78" s="341"/>
      <c r="AE78" s="341"/>
      <c r="AF78" s="342"/>
      <c r="AG78" s="554" t="s">
        <v>36</v>
      </c>
      <c r="AH78" s="479"/>
      <c r="AI78" s="479"/>
      <c r="AJ78" s="480"/>
      <c r="AK78" s="479" t="s">
        <v>36</v>
      </c>
      <c r="AL78" s="479"/>
      <c r="AM78" s="479"/>
      <c r="AN78" s="480"/>
      <c r="AO78" s="554" t="s">
        <v>36</v>
      </c>
      <c r="AP78" s="479"/>
      <c r="AQ78" s="479"/>
      <c r="AR78" s="479"/>
      <c r="AS78" s="480"/>
      <c r="AT78" s="554" t="s">
        <v>36</v>
      </c>
      <c r="AU78" s="479"/>
      <c r="AV78" s="479"/>
      <c r="AW78" s="480"/>
      <c r="AX78" s="305"/>
      <c r="AY78" s="212"/>
    </row>
    <row r="79" spans="1:53" s="11" customFormat="1">
      <c r="A79" s="217" t="s">
        <v>317</v>
      </c>
      <c r="B79" s="349"/>
      <c r="C79" s="350"/>
      <c r="D79" s="350"/>
      <c r="E79" s="350"/>
      <c r="F79" s="351"/>
      <c r="G79" s="349"/>
      <c r="H79" s="350"/>
      <c r="I79" s="350"/>
      <c r="J79" s="351"/>
      <c r="K79" s="349"/>
      <c r="L79" s="350"/>
      <c r="M79" s="350"/>
      <c r="N79" s="351"/>
      <c r="O79" s="349"/>
      <c r="P79" s="350"/>
      <c r="Q79" s="350"/>
      <c r="R79" s="350"/>
      <c r="S79" s="351"/>
      <c r="T79" s="349"/>
      <c r="U79" s="350"/>
      <c r="V79" s="350"/>
      <c r="W79" s="351"/>
      <c r="X79" s="349"/>
      <c r="Y79" s="350"/>
      <c r="Z79" s="350"/>
      <c r="AA79" s="351"/>
      <c r="AB79" s="349"/>
      <c r="AC79" s="350"/>
      <c r="AD79" s="350"/>
      <c r="AE79" s="350"/>
      <c r="AF79" s="351"/>
      <c r="AG79" s="571">
        <f>'RADIO REGIONAL 2018'!AT41/2</f>
        <v>284</v>
      </c>
      <c r="AH79" s="572"/>
      <c r="AI79" s="572"/>
      <c r="AJ79" s="573"/>
      <c r="AK79" s="572">
        <f>AG79</f>
        <v>284</v>
      </c>
      <c r="AL79" s="572"/>
      <c r="AM79" s="572"/>
      <c r="AN79" s="573"/>
      <c r="AO79" s="580">
        <f>'RADIO REGIONAL 2018'!BZ41</f>
        <v>559</v>
      </c>
      <c r="AP79" s="581"/>
      <c r="AQ79" s="581"/>
      <c r="AR79" s="581"/>
      <c r="AS79" s="582"/>
      <c r="AT79" s="580">
        <f>'RADIO REGIONAL 2018'!DF41</f>
        <v>558</v>
      </c>
      <c r="AU79" s="581"/>
      <c r="AV79" s="581"/>
      <c r="AW79" s="582"/>
      <c r="AX79" s="339">
        <f>SUM(X79:AW79)</f>
        <v>1685</v>
      </c>
      <c r="AY79" s="212"/>
    </row>
    <row r="80" spans="1:53" s="11" customFormat="1" ht="15.75">
      <c r="A80" s="217" t="s">
        <v>318</v>
      </c>
      <c r="B80" s="542">
        <f>'RADIO NACIONAL  2018'!AM28</f>
        <v>0</v>
      </c>
      <c r="C80" s="542"/>
      <c r="D80" s="542"/>
      <c r="E80" s="542"/>
      <c r="F80" s="542"/>
      <c r="G80" s="547">
        <f>'RADIO NACIONAL  2018'!P28</f>
        <v>0</v>
      </c>
      <c r="H80" s="542"/>
      <c r="I80" s="542"/>
      <c r="J80" s="542"/>
      <c r="K80" s="547">
        <f>'RADIO NACIONAL  2018'!T28</f>
        <v>0</v>
      </c>
      <c r="L80" s="542"/>
      <c r="M80" s="542"/>
      <c r="N80" s="542"/>
      <c r="O80" s="542">
        <f>'RADIO NACIONAL  2018'!AY28</f>
        <v>0</v>
      </c>
      <c r="P80" s="542"/>
      <c r="Q80" s="542"/>
      <c r="R80" s="542"/>
      <c r="S80" s="542"/>
      <c r="T80" s="547">
        <f>'RADIO NACIONAL  2018'!AB28</f>
        <v>0</v>
      </c>
      <c r="U80" s="542"/>
      <c r="V80" s="542"/>
      <c r="W80" s="542"/>
      <c r="X80" s="547">
        <f>'RADIO NACIONAL  2018'!AF28</f>
        <v>0</v>
      </c>
      <c r="Y80" s="542"/>
      <c r="Z80" s="542"/>
      <c r="AA80" s="542"/>
      <c r="AB80" s="542">
        <f>'RADIO NACIONAL  2018'!BP28</f>
        <v>0</v>
      </c>
      <c r="AC80" s="542"/>
      <c r="AD80" s="542"/>
      <c r="AE80" s="542"/>
      <c r="AF80" s="542"/>
      <c r="AG80" s="547">
        <v>4692442</v>
      </c>
      <c r="AH80" s="542"/>
      <c r="AI80" s="542"/>
      <c r="AJ80" s="542"/>
      <c r="AK80" s="547">
        <v>4692442</v>
      </c>
      <c r="AL80" s="542"/>
      <c r="AM80" s="542"/>
      <c r="AN80" s="542"/>
      <c r="AO80" s="547">
        <v>9236180</v>
      </c>
      <c r="AP80" s="542"/>
      <c r="AQ80" s="542"/>
      <c r="AR80" s="542"/>
      <c r="AS80" s="542"/>
      <c r="AT80" s="547">
        <v>9219657</v>
      </c>
      <c r="AU80" s="542"/>
      <c r="AV80" s="542"/>
      <c r="AW80" s="542"/>
      <c r="AX80" s="218">
        <f>SUM(X80:AW80)</f>
        <v>27840721</v>
      </c>
      <c r="AY80" s="219">
        <f>AX80/AX129</f>
        <v>3.3821854078876966E-2</v>
      </c>
      <c r="AZ80" s="311" t="s">
        <v>6</v>
      </c>
      <c r="BA80" s="312" t="s">
        <v>6</v>
      </c>
    </row>
    <row r="81" spans="1:53" s="11" customFormat="1">
      <c r="A81" s="217"/>
      <c r="B81" s="343"/>
      <c r="C81" s="344"/>
      <c r="D81" s="344"/>
      <c r="E81" s="344"/>
      <c r="F81" s="345"/>
      <c r="G81" s="343"/>
      <c r="H81" s="344"/>
      <c r="I81" s="344"/>
      <c r="J81" s="345"/>
      <c r="K81" s="343"/>
      <c r="L81" s="344"/>
      <c r="M81" s="344"/>
      <c r="N81" s="345"/>
      <c r="O81" s="343"/>
      <c r="P81" s="344"/>
      <c r="Q81" s="344"/>
      <c r="R81" s="344"/>
      <c r="S81" s="345"/>
      <c r="T81" s="343"/>
      <c r="U81" s="344"/>
      <c r="V81" s="344"/>
      <c r="W81" s="345"/>
      <c r="X81" s="343"/>
      <c r="Y81" s="344"/>
      <c r="Z81" s="344"/>
      <c r="AA81" s="345"/>
      <c r="AB81" s="343"/>
      <c r="AC81" s="344"/>
      <c r="AD81" s="344"/>
      <c r="AE81" s="344"/>
      <c r="AF81" s="345"/>
      <c r="AG81" s="344"/>
      <c r="AH81" s="344"/>
      <c r="AI81" s="344"/>
      <c r="AJ81" s="344"/>
      <c r="AK81" s="344"/>
      <c r="AL81" s="344"/>
      <c r="AM81" s="344"/>
      <c r="AN81" s="345"/>
      <c r="AO81" s="344"/>
      <c r="AP81" s="344"/>
      <c r="AQ81" s="344"/>
      <c r="AR81" s="344"/>
      <c r="AS81" s="345"/>
      <c r="AT81" s="343"/>
      <c r="AU81" s="344"/>
      <c r="AV81" s="344"/>
      <c r="AW81" s="345"/>
      <c r="AX81" s="211"/>
      <c r="AY81" s="212"/>
      <c r="BA81" s="203" t="s">
        <v>6</v>
      </c>
    </row>
    <row r="82" spans="1:53" s="11" customFormat="1">
      <c r="A82" s="207" t="s">
        <v>328</v>
      </c>
      <c r="B82" s="316"/>
      <c r="C82" s="316"/>
      <c r="D82" s="316"/>
      <c r="E82" s="316"/>
      <c r="F82" s="316"/>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7"/>
      <c r="AH82" s="317"/>
      <c r="AI82" s="317"/>
      <c r="AJ82" s="317"/>
      <c r="AK82" s="316"/>
      <c r="AL82" s="316"/>
      <c r="AM82" s="316"/>
      <c r="AN82" s="316"/>
      <c r="AO82" s="315"/>
      <c r="AP82" s="316"/>
      <c r="AQ82" s="316"/>
      <c r="AR82" s="316"/>
      <c r="AS82" s="316"/>
      <c r="AT82" s="213"/>
      <c r="AU82" s="213"/>
      <c r="AV82" s="213"/>
      <c r="AW82" s="213"/>
      <c r="AX82" s="211"/>
      <c r="AY82" s="212"/>
    </row>
    <row r="83" spans="1:53" s="11" customFormat="1">
      <c r="A83" s="217" t="s">
        <v>350</v>
      </c>
      <c r="B83" s="314"/>
      <c r="C83" s="314"/>
      <c r="D83" s="314"/>
      <c r="E83" s="314"/>
      <c r="F83" s="315"/>
      <c r="G83" s="313"/>
      <c r="H83" s="314"/>
      <c r="I83" s="314"/>
      <c r="J83" s="315"/>
      <c r="K83" s="313"/>
      <c r="L83" s="314"/>
      <c r="M83" s="314"/>
      <c r="N83" s="315"/>
      <c r="O83" s="314"/>
      <c r="P83" s="314"/>
      <c r="Q83" s="314"/>
      <c r="R83" s="314"/>
      <c r="S83" s="315"/>
      <c r="T83" s="313"/>
      <c r="U83" s="314"/>
      <c r="V83" s="314"/>
      <c r="W83" s="315"/>
      <c r="X83" s="313"/>
      <c r="Y83" s="314"/>
      <c r="Z83" s="314"/>
      <c r="AA83" s="315"/>
      <c r="AB83" s="314"/>
      <c r="AC83" s="314"/>
      <c r="AD83" s="314"/>
      <c r="AE83" s="314"/>
      <c r="AF83" s="315"/>
      <c r="AG83" s="314"/>
      <c r="AH83" s="314"/>
      <c r="AI83" s="314"/>
      <c r="AJ83" s="315"/>
      <c r="AK83" s="314"/>
      <c r="AL83" s="314"/>
      <c r="AM83" s="314"/>
      <c r="AN83" s="315"/>
      <c r="AO83" s="314"/>
      <c r="AP83" s="314"/>
      <c r="AQ83" s="314"/>
      <c r="AR83" s="314"/>
      <c r="AS83" s="315"/>
      <c r="AT83" s="285"/>
      <c r="AU83" s="285"/>
      <c r="AV83" s="285"/>
      <c r="AW83" s="286"/>
      <c r="AX83" s="211"/>
      <c r="AY83" s="212"/>
    </row>
    <row r="84" spans="1:53" s="11" customFormat="1">
      <c r="A84" s="217" t="s">
        <v>330</v>
      </c>
      <c r="B84" s="574"/>
      <c r="C84" s="575"/>
      <c r="D84" s="575"/>
      <c r="E84" s="575"/>
      <c r="F84" s="576"/>
      <c r="G84" s="574"/>
      <c r="H84" s="575"/>
      <c r="I84" s="575"/>
      <c r="J84" s="576"/>
      <c r="K84" s="574"/>
      <c r="L84" s="575"/>
      <c r="M84" s="575"/>
      <c r="N84" s="576"/>
      <c r="O84" s="574"/>
      <c r="P84" s="575"/>
      <c r="Q84" s="575"/>
      <c r="R84" s="575"/>
      <c r="S84" s="576"/>
      <c r="T84" s="574"/>
      <c r="U84" s="575"/>
      <c r="V84" s="575"/>
      <c r="W84" s="576"/>
      <c r="X84" s="574"/>
      <c r="Y84" s="575"/>
      <c r="Z84" s="575"/>
      <c r="AA84" s="576"/>
      <c r="AB84" s="574"/>
      <c r="AC84" s="575"/>
      <c r="AD84" s="575"/>
      <c r="AE84" s="575"/>
      <c r="AF84" s="576"/>
      <c r="AG84" s="574"/>
      <c r="AH84" s="575"/>
      <c r="AI84" s="575"/>
      <c r="AJ84" s="576"/>
      <c r="AK84" s="574"/>
      <c r="AL84" s="575"/>
      <c r="AM84" s="575"/>
      <c r="AN84" s="576"/>
      <c r="AO84" s="575"/>
      <c r="AP84" s="575"/>
      <c r="AQ84" s="575"/>
      <c r="AR84" s="575"/>
      <c r="AS84" s="576"/>
      <c r="AT84" s="343"/>
      <c r="AU84" s="344"/>
      <c r="AV84" s="344"/>
      <c r="AW84" s="345"/>
      <c r="AX84" s="211"/>
      <c r="AY84" s="212"/>
    </row>
    <row r="85" spans="1:53" s="11" customFormat="1">
      <c r="A85" s="217" t="s">
        <v>331</v>
      </c>
      <c r="B85" s="574"/>
      <c r="C85" s="575"/>
      <c r="D85" s="575"/>
      <c r="E85" s="575"/>
      <c r="F85" s="576"/>
      <c r="G85" s="343"/>
      <c r="H85" s="344"/>
      <c r="I85" s="344"/>
      <c r="J85" s="345"/>
      <c r="K85" s="343"/>
      <c r="L85" s="344"/>
      <c r="M85" s="344"/>
      <c r="N85" s="345"/>
      <c r="O85" s="574"/>
      <c r="P85" s="575"/>
      <c r="Q85" s="575"/>
      <c r="R85" s="575"/>
      <c r="S85" s="576"/>
      <c r="T85" s="343"/>
      <c r="U85" s="344"/>
      <c r="V85" s="344"/>
      <c r="W85" s="345"/>
      <c r="X85" s="343"/>
      <c r="Y85" s="344"/>
      <c r="Z85" s="344"/>
      <c r="AA85" s="345"/>
      <c r="AB85" s="574"/>
      <c r="AC85" s="575"/>
      <c r="AD85" s="575"/>
      <c r="AE85" s="575"/>
      <c r="AF85" s="576"/>
      <c r="AG85" s="343"/>
      <c r="AH85" s="344"/>
      <c r="AI85" s="344"/>
      <c r="AJ85" s="345"/>
      <c r="AK85" s="344"/>
      <c r="AL85" s="344"/>
      <c r="AM85" s="344"/>
      <c r="AN85" s="345"/>
      <c r="AO85" s="575"/>
      <c r="AP85" s="575"/>
      <c r="AQ85" s="575"/>
      <c r="AR85" s="575"/>
      <c r="AS85" s="576"/>
      <c r="AT85" s="343"/>
      <c r="AU85" s="344"/>
      <c r="AV85" s="344"/>
      <c r="AW85" s="345"/>
      <c r="AX85" s="211"/>
      <c r="AY85" s="212"/>
    </row>
    <row r="86" spans="1:53" s="11" customFormat="1">
      <c r="A86" s="217" t="s">
        <v>332</v>
      </c>
      <c r="B86" s="353"/>
      <c r="C86" s="354"/>
      <c r="D86" s="354"/>
      <c r="E86" s="354"/>
      <c r="F86" s="355"/>
      <c r="G86" s="343"/>
      <c r="H86" s="344"/>
      <c r="I86" s="344"/>
      <c r="J86" s="345"/>
      <c r="K86" s="343"/>
      <c r="L86" s="344"/>
      <c r="M86" s="344"/>
      <c r="N86" s="345"/>
      <c r="O86" s="353"/>
      <c r="P86" s="354"/>
      <c r="Q86" s="354"/>
      <c r="R86" s="354"/>
      <c r="S86" s="355"/>
      <c r="T86" s="343"/>
      <c r="U86" s="344"/>
      <c r="V86" s="344"/>
      <c r="W86" s="345"/>
      <c r="X86" s="343"/>
      <c r="Y86" s="344"/>
      <c r="Z86" s="344"/>
      <c r="AA86" s="345"/>
      <c r="AB86" s="353"/>
      <c r="AC86" s="354"/>
      <c r="AD86" s="354"/>
      <c r="AE86" s="354"/>
      <c r="AF86" s="355"/>
      <c r="AG86" s="343"/>
      <c r="AH86" s="344"/>
      <c r="AI86" s="344"/>
      <c r="AJ86" s="345"/>
      <c r="AK86" s="344"/>
      <c r="AL86" s="344"/>
      <c r="AM86" s="344"/>
      <c r="AN86" s="345"/>
      <c r="AO86" s="354"/>
      <c r="AP86" s="354"/>
      <c r="AQ86" s="354"/>
      <c r="AR86" s="354"/>
      <c r="AS86" s="355"/>
      <c r="AT86" s="343"/>
      <c r="AU86" s="344"/>
      <c r="AV86" s="344"/>
      <c r="AW86" s="345"/>
      <c r="AX86" s="211"/>
      <c r="AY86" s="212"/>
    </row>
    <row r="87" spans="1:53" s="11" customFormat="1">
      <c r="A87" s="217" t="s">
        <v>333</v>
      </c>
      <c r="B87" s="353"/>
      <c r="C87" s="354"/>
      <c r="D87" s="354"/>
      <c r="E87" s="354"/>
      <c r="F87" s="355"/>
      <c r="G87" s="343"/>
      <c r="H87" s="344"/>
      <c r="I87" s="344"/>
      <c r="J87" s="345"/>
      <c r="K87" s="343"/>
      <c r="L87" s="344"/>
      <c r="M87" s="344"/>
      <c r="N87" s="345"/>
      <c r="O87" s="353"/>
      <c r="P87" s="354"/>
      <c r="Q87" s="354"/>
      <c r="R87" s="354"/>
      <c r="S87" s="355"/>
      <c r="T87" s="343"/>
      <c r="U87" s="344"/>
      <c r="V87" s="344"/>
      <c r="W87" s="345"/>
      <c r="X87" s="343"/>
      <c r="Y87" s="344"/>
      <c r="Z87" s="344"/>
      <c r="AA87" s="345"/>
      <c r="AB87" s="353"/>
      <c r="AC87" s="354"/>
      <c r="AD87" s="354"/>
      <c r="AE87" s="354"/>
      <c r="AF87" s="355"/>
      <c r="AG87" s="343"/>
      <c r="AH87" s="344"/>
      <c r="AI87" s="344"/>
      <c r="AJ87" s="345"/>
      <c r="AK87" s="344"/>
      <c r="AL87" s="344"/>
      <c r="AM87" s="344"/>
      <c r="AN87" s="345"/>
      <c r="AO87" s="354"/>
      <c r="AP87" s="354"/>
      <c r="AQ87" s="354"/>
      <c r="AR87" s="354"/>
      <c r="AS87" s="355"/>
      <c r="AT87" s="343"/>
      <c r="AU87" s="344"/>
      <c r="AV87" s="344"/>
      <c r="AW87" s="345"/>
      <c r="AX87" s="211"/>
      <c r="AY87" s="212"/>
    </row>
    <row r="88" spans="1:53" s="11" customFormat="1">
      <c r="A88" s="217" t="s">
        <v>329</v>
      </c>
      <c r="B88" s="353"/>
      <c r="C88" s="354"/>
      <c r="D88" s="354"/>
      <c r="E88" s="354"/>
      <c r="F88" s="355"/>
      <c r="G88" s="343"/>
      <c r="H88" s="344"/>
      <c r="I88" s="344"/>
      <c r="J88" s="345"/>
      <c r="K88" s="343"/>
      <c r="L88" s="344"/>
      <c r="M88" s="344"/>
      <c r="N88" s="345"/>
      <c r="O88" s="353"/>
      <c r="P88" s="354"/>
      <c r="Q88" s="354"/>
      <c r="R88" s="354"/>
      <c r="S88" s="355"/>
      <c r="T88" s="343"/>
      <c r="U88" s="344"/>
      <c r="V88" s="344"/>
      <c r="W88" s="345"/>
      <c r="X88" s="343"/>
      <c r="Y88" s="344"/>
      <c r="Z88" s="344"/>
      <c r="AA88" s="345"/>
      <c r="AB88" s="353"/>
      <c r="AC88" s="354"/>
      <c r="AD88" s="354"/>
      <c r="AE88" s="354"/>
      <c r="AF88" s="355"/>
      <c r="AG88" s="343"/>
      <c r="AH88" s="344"/>
      <c r="AI88" s="344"/>
      <c r="AJ88" s="345"/>
      <c r="AK88" s="344"/>
      <c r="AL88" s="344"/>
      <c r="AM88" s="344"/>
      <c r="AN88" s="345"/>
      <c r="AO88" s="354"/>
      <c r="AP88" s="354"/>
      <c r="AQ88" s="354"/>
      <c r="AR88" s="354"/>
      <c r="AS88" s="355"/>
      <c r="AT88" s="343"/>
      <c r="AU88" s="344"/>
      <c r="AV88" s="344"/>
      <c r="AW88" s="345"/>
      <c r="AX88" s="211"/>
      <c r="AY88" s="212"/>
    </row>
    <row r="89" spans="1:53" s="11" customFormat="1">
      <c r="A89" s="217" t="s">
        <v>334</v>
      </c>
      <c r="B89" s="353"/>
      <c r="C89" s="354"/>
      <c r="D89" s="354"/>
      <c r="E89" s="354"/>
      <c r="F89" s="355"/>
      <c r="G89" s="343"/>
      <c r="H89" s="344"/>
      <c r="I89" s="344"/>
      <c r="J89" s="345"/>
      <c r="K89" s="343"/>
      <c r="L89" s="344"/>
      <c r="M89" s="344"/>
      <c r="N89" s="345"/>
      <c r="O89" s="353"/>
      <c r="P89" s="354"/>
      <c r="Q89" s="354"/>
      <c r="R89" s="354"/>
      <c r="S89" s="355"/>
      <c r="T89" s="343"/>
      <c r="U89" s="344"/>
      <c r="V89" s="344"/>
      <c r="W89" s="345"/>
      <c r="X89" s="343"/>
      <c r="Y89" s="344"/>
      <c r="Z89" s="344"/>
      <c r="AA89" s="345"/>
      <c r="AB89" s="353"/>
      <c r="AC89" s="354"/>
      <c r="AD89" s="354"/>
      <c r="AE89" s="354"/>
      <c r="AF89" s="355"/>
      <c r="AG89" s="343"/>
      <c r="AH89" s="344"/>
      <c r="AI89" s="344"/>
      <c r="AJ89" s="345"/>
      <c r="AK89" s="344"/>
      <c r="AL89" s="344"/>
      <c r="AM89" s="344"/>
      <c r="AN89" s="345"/>
      <c r="AO89" s="354"/>
      <c r="AP89" s="354"/>
      <c r="AQ89" s="354"/>
      <c r="AR89" s="354"/>
      <c r="AS89" s="355"/>
      <c r="AT89" s="343"/>
      <c r="AU89" s="344"/>
      <c r="AV89" s="344"/>
      <c r="AW89" s="345"/>
      <c r="AX89" s="211"/>
      <c r="AY89" s="212"/>
    </row>
    <row r="90" spans="1:53" s="11" customFormat="1">
      <c r="A90" s="217" t="s">
        <v>335</v>
      </c>
      <c r="B90" s="353"/>
      <c r="C90" s="354"/>
      <c r="D90" s="354"/>
      <c r="E90" s="354"/>
      <c r="F90" s="355"/>
      <c r="G90" s="343"/>
      <c r="H90" s="344"/>
      <c r="I90" s="344"/>
      <c r="J90" s="345"/>
      <c r="K90" s="343"/>
      <c r="L90" s="344"/>
      <c r="M90" s="344"/>
      <c r="N90" s="345"/>
      <c r="O90" s="353"/>
      <c r="P90" s="354"/>
      <c r="Q90" s="354"/>
      <c r="R90" s="354"/>
      <c r="S90" s="355"/>
      <c r="T90" s="343"/>
      <c r="U90" s="344"/>
      <c r="V90" s="344"/>
      <c r="W90" s="345"/>
      <c r="X90" s="343"/>
      <c r="Y90" s="344"/>
      <c r="Z90" s="344"/>
      <c r="AA90" s="345"/>
      <c r="AB90" s="353"/>
      <c r="AC90" s="354"/>
      <c r="AD90" s="354"/>
      <c r="AE90" s="354"/>
      <c r="AF90" s="355"/>
      <c r="AG90" s="343"/>
      <c r="AH90" s="344"/>
      <c r="AI90" s="344"/>
      <c r="AJ90" s="345"/>
      <c r="AK90" s="344"/>
      <c r="AL90" s="344"/>
      <c r="AM90" s="344"/>
      <c r="AN90" s="345"/>
      <c r="AO90" s="354"/>
      <c r="AP90" s="354"/>
      <c r="AQ90" s="354"/>
      <c r="AR90" s="354"/>
      <c r="AS90" s="355"/>
      <c r="AT90" s="343"/>
      <c r="AU90" s="344"/>
      <c r="AV90" s="344"/>
      <c r="AW90" s="345"/>
      <c r="AX90" s="211"/>
      <c r="AY90" s="212"/>
    </row>
    <row r="91" spans="1:53" s="11" customFormat="1">
      <c r="A91" s="217" t="s">
        <v>316</v>
      </c>
      <c r="B91" s="353"/>
      <c r="C91" s="354"/>
      <c r="D91" s="354"/>
      <c r="E91" s="354"/>
      <c r="F91" s="355"/>
      <c r="G91" s="343"/>
      <c r="H91" s="344"/>
      <c r="I91" s="344"/>
      <c r="J91" s="345"/>
      <c r="K91" s="343"/>
      <c r="L91" s="344"/>
      <c r="M91" s="344"/>
      <c r="N91" s="345"/>
      <c r="O91" s="353"/>
      <c r="P91" s="354"/>
      <c r="Q91" s="354"/>
      <c r="R91" s="354"/>
      <c r="S91" s="355"/>
      <c r="T91" s="343"/>
      <c r="U91" s="344"/>
      <c r="V91" s="344"/>
      <c r="W91" s="345"/>
      <c r="X91" s="343"/>
      <c r="Y91" s="344"/>
      <c r="Z91" s="344"/>
      <c r="AA91" s="345"/>
      <c r="AB91" s="353"/>
      <c r="AC91" s="354"/>
      <c r="AD91" s="354"/>
      <c r="AE91" s="354"/>
      <c r="AF91" s="355"/>
      <c r="AG91" s="554" t="s">
        <v>36</v>
      </c>
      <c r="AH91" s="479"/>
      <c r="AI91" s="479"/>
      <c r="AJ91" s="480"/>
      <c r="AK91" s="344"/>
      <c r="AL91" s="344"/>
      <c r="AM91" s="344"/>
      <c r="AN91" s="345"/>
      <c r="AO91" s="354"/>
      <c r="AP91" s="354"/>
      <c r="AQ91" s="354"/>
      <c r="AR91" s="354"/>
      <c r="AS91" s="355"/>
      <c r="AT91" s="343"/>
      <c r="AU91" s="344"/>
      <c r="AV91" s="344"/>
      <c r="AW91" s="345"/>
      <c r="AX91" s="211"/>
      <c r="AY91" s="212"/>
    </row>
    <row r="92" spans="1:53" s="11" customFormat="1">
      <c r="A92" s="217" t="s">
        <v>336</v>
      </c>
      <c r="B92" s="353"/>
      <c r="C92" s="354"/>
      <c r="D92" s="354"/>
      <c r="E92" s="354"/>
      <c r="F92" s="355"/>
      <c r="G92" s="343"/>
      <c r="H92" s="344"/>
      <c r="I92" s="344"/>
      <c r="J92" s="345"/>
      <c r="K92" s="343"/>
      <c r="L92" s="344"/>
      <c r="M92" s="344"/>
      <c r="N92" s="345"/>
      <c r="O92" s="353"/>
      <c r="P92" s="354"/>
      <c r="Q92" s="354"/>
      <c r="R92" s="354"/>
      <c r="S92" s="355"/>
      <c r="T92" s="343"/>
      <c r="U92" s="344"/>
      <c r="V92" s="344"/>
      <c r="W92" s="345"/>
      <c r="X92" s="343"/>
      <c r="Y92" s="344"/>
      <c r="Z92" s="344"/>
      <c r="AA92" s="345"/>
      <c r="AB92" s="353"/>
      <c r="AC92" s="354"/>
      <c r="AD92" s="354"/>
      <c r="AE92" s="354"/>
      <c r="AF92" s="355"/>
      <c r="AG92" s="554">
        <v>33</v>
      </c>
      <c r="AH92" s="479"/>
      <c r="AI92" s="479"/>
      <c r="AJ92" s="480"/>
      <c r="AK92" s="344"/>
      <c r="AL92" s="344"/>
      <c r="AM92" s="344"/>
      <c r="AN92" s="345"/>
      <c r="AO92" s="354"/>
      <c r="AP92" s="354"/>
      <c r="AQ92" s="354"/>
      <c r="AR92" s="354"/>
      <c r="AS92" s="355"/>
      <c r="AT92" s="343"/>
      <c r="AU92" s="344"/>
      <c r="AV92" s="344"/>
      <c r="AW92" s="345"/>
      <c r="AX92" s="258">
        <f>SUM(X92:AW92)</f>
        <v>33</v>
      </c>
      <c r="AY92" s="212"/>
    </row>
    <row r="93" spans="1:53" s="11" customFormat="1">
      <c r="A93" s="217" t="s">
        <v>318</v>
      </c>
      <c r="B93" s="542">
        <v>0</v>
      </c>
      <c r="C93" s="542"/>
      <c r="D93" s="542"/>
      <c r="E93" s="542"/>
      <c r="F93" s="542"/>
      <c r="G93" s="543">
        <v>0</v>
      </c>
      <c r="H93" s="543"/>
      <c r="I93" s="543"/>
      <c r="J93" s="544"/>
      <c r="K93" s="543">
        <v>0</v>
      </c>
      <c r="L93" s="543"/>
      <c r="M93" s="543"/>
      <c r="N93" s="544"/>
      <c r="O93" s="542">
        <v>0</v>
      </c>
      <c r="P93" s="542"/>
      <c r="Q93" s="542"/>
      <c r="R93" s="542"/>
      <c r="S93" s="542"/>
      <c r="T93" s="543">
        <v>0</v>
      </c>
      <c r="U93" s="543"/>
      <c r="V93" s="543"/>
      <c r="W93" s="544"/>
      <c r="X93" s="543">
        <v>0</v>
      </c>
      <c r="Y93" s="543"/>
      <c r="Z93" s="543"/>
      <c r="AA93" s="544"/>
      <c r="AB93" s="542">
        <v>0</v>
      </c>
      <c r="AC93" s="542"/>
      <c r="AD93" s="542"/>
      <c r="AE93" s="542"/>
      <c r="AF93" s="542"/>
      <c r="AG93" s="543">
        <v>39787728</v>
      </c>
      <c r="AH93" s="543"/>
      <c r="AI93" s="543"/>
      <c r="AJ93" s="544"/>
      <c r="AK93" s="543">
        <v>0</v>
      </c>
      <c r="AL93" s="543"/>
      <c r="AM93" s="543"/>
      <c r="AN93" s="544"/>
      <c r="AO93" s="542">
        <v>0</v>
      </c>
      <c r="AP93" s="542"/>
      <c r="AQ93" s="542"/>
      <c r="AR93" s="542"/>
      <c r="AS93" s="542"/>
      <c r="AT93" s="543">
        <v>0</v>
      </c>
      <c r="AU93" s="543"/>
      <c r="AV93" s="543"/>
      <c r="AW93" s="544"/>
      <c r="AX93" s="218">
        <f>SUM(X93:AW93)</f>
        <v>39787728</v>
      </c>
      <c r="AY93" s="219">
        <f>AX93/AX129</f>
        <v>4.8335484219178354E-2</v>
      </c>
    </row>
    <row r="94" spans="1:53" s="11" customFormat="1">
      <c r="A94" s="207" t="s">
        <v>375</v>
      </c>
      <c r="B94" s="343"/>
      <c r="C94" s="344"/>
      <c r="D94" s="344"/>
      <c r="E94" s="344"/>
      <c r="F94" s="345"/>
      <c r="G94" s="343"/>
      <c r="H94" s="344"/>
      <c r="I94" s="344"/>
      <c r="J94" s="345"/>
      <c r="K94" s="343"/>
      <c r="L94" s="344"/>
      <c r="M94" s="344"/>
      <c r="N94" s="345"/>
      <c r="O94" s="343"/>
      <c r="P94" s="344"/>
      <c r="Q94" s="344"/>
      <c r="R94" s="344"/>
      <c r="S94" s="345"/>
      <c r="T94" s="343"/>
      <c r="U94" s="344"/>
      <c r="V94" s="344"/>
      <c r="W94" s="345"/>
      <c r="X94" s="343"/>
      <c r="Y94" s="344"/>
      <c r="Z94" s="344"/>
      <c r="AA94" s="345"/>
      <c r="AB94" s="343"/>
      <c r="AC94" s="344"/>
      <c r="AD94" s="344"/>
      <c r="AE94" s="344"/>
      <c r="AF94" s="345"/>
      <c r="AG94" s="344"/>
      <c r="AH94" s="344"/>
      <c r="AI94" s="344"/>
      <c r="AJ94" s="344"/>
      <c r="AK94" s="344"/>
      <c r="AL94" s="344"/>
      <c r="AM94" s="344"/>
      <c r="AN94" s="344"/>
      <c r="AO94" s="343"/>
      <c r="AP94" s="344"/>
      <c r="AQ94" s="344"/>
      <c r="AR94" s="344"/>
      <c r="AS94" s="345"/>
      <c r="AT94" s="343"/>
      <c r="AU94" s="344"/>
      <c r="AV94" s="344"/>
      <c r="AW94" s="345"/>
      <c r="AX94" s="211"/>
      <c r="AY94" s="212"/>
    </row>
    <row r="95" spans="1:53" s="11" customFormat="1">
      <c r="A95" s="207" t="s">
        <v>188</v>
      </c>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6"/>
      <c r="AI95" s="213"/>
      <c r="AJ95" s="216"/>
      <c r="AK95" s="213"/>
      <c r="AL95" s="216"/>
      <c r="AM95" s="213"/>
      <c r="AN95" s="216"/>
      <c r="AO95" s="213"/>
      <c r="AP95" s="213"/>
      <c r="AQ95" s="213"/>
      <c r="AR95" s="213"/>
      <c r="AS95" s="213"/>
      <c r="AT95" s="213"/>
      <c r="AU95" s="213"/>
      <c r="AV95" s="213"/>
      <c r="AW95" s="213"/>
      <c r="AX95" s="211"/>
      <c r="AY95" s="212"/>
    </row>
    <row r="96" spans="1:53" s="11" customFormat="1">
      <c r="A96" s="217" t="s">
        <v>337</v>
      </c>
      <c r="B96" s="558" t="s">
        <v>6</v>
      </c>
      <c r="C96" s="559"/>
      <c r="D96" s="559"/>
      <c r="E96" s="559"/>
      <c r="F96" s="560"/>
      <c r="G96" s="343"/>
      <c r="H96" s="344"/>
      <c r="I96" s="344"/>
      <c r="J96" s="345"/>
      <c r="K96" s="343"/>
      <c r="L96" s="344"/>
      <c r="M96" s="344"/>
      <c r="N96" s="345"/>
      <c r="O96" s="558" t="s">
        <v>6</v>
      </c>
      <c r="P96" s="559"/>
      <c r="Q96" s="559"/>
      <c r="R96" s="559"/>
      <c r="S96" s="560"/>
      <c r="T96" s="343"/>
      <c r="U96" s="344"/>
      <c r="V96" s="344"/>
      <c r="W96" s="345"/>
      <c r="X96" s="343"/>
      <c r="Y96" s="344"/>
      <c r="Z96" s="344"/>
      <c r="AA96" s="345"/>
      <c r="AB96" s="558" t="s">
        <v>6</v>
      </c>
      <c r="AC96" s="559"/>
      <c r="AD96" s="559"/>
      <c r="AE96" s="559"/>
      <c r="AF96" s="560"/>
      <c r="AG96" s="558">
        <v>2</v>
      </c>
      <c r="AH96" s="559"/>
      <c r="AI96" s="559"/>
      <c r="AJ96" s="559"/>
      <c r="AK96" s="558">
        <v>2</v>
      </c>
      <c r="AL96" s="559"/>
      <c r="AM96" s="559"/>
      <c r="AN96" s="559"/>
      <c r="AO96" s="343"/>
      <c r="AP96" s="344"/>
      <c r="AQ96" s="344"/>
      <c r="AR96" s="344"/>
      <c r="AS96" s="345"/>
      <c r="AT96" s="564"/>
      <c r="AU96" s="565"/>
      <c r="AV96" s="565"/>
      <c r="AW96" s="566"/>
      <c r="AX96" s="211"/>
      <c r="AY96" s="212"/>
      <c r="AZ96" s="11" t="s">
        <v>6</v>
      </c>
    </row>
    <row r="97" spans="1:53" s="11" customFormat="1" ht="11.25" customHeight="1">
      <c r="A97" s="217" t="s">
        <v>339</v>
      </c>
      <c r="B97" s="554" t="s">
        <v>6</v>
      </c>
      <c r="C97" s="479"/>
      <c r="D97" s="479"/>
      <c r="E97" s="479"/>
      <c r="F97" s="480"/>
      <c r="G97" s="343"/>
      <c r="H97" s="344"/>
      <c r="I97" s="344"/>
      <c r="J97" s="345"/>
      <c r="K97" s="343"/>
      <c r="L97" s="344"/>
      <c r="M97" s="344"/>
      <c r="N97" s="345"/>
      <c r="O97" s="554" t="s">
        <v>6</v>
      </c>
      <c r="P97" s="479"/>
      <c r="Q97" s="479"/>
      <c r="R97" s="479"/>
      <c r="S97" s="480"/>
      <c r="T97" s="343"/>
      <c r="U97" s="344"/>
      <c r="V97" s="344"/>
      <c r="W97" s="345"/>
      <c r="X97" s="343"/>
      <c r="Y97" s="344"/>
      <c r="Z97" s="344"/>
      <c r="AA97" s="345"/>
      <c r="AB97" s="554" t="s">
        <v>6</v>
      </c>
      <c r="AC97" s="479"/>
      <c r="AD97" s="479"/>
      <c r="AE97" s="479"/>
      <c r="AF97" s="480"/>
      <c r="AG97" s="555" t="s">
        <v>348</v>
      </c>
      <c r="AH97" s="556"/>
      <c r="AI97" s="556"/>
      <c r="AJ97" s="557"/>
      <c r="AK97" s="555" t="s">
        <v>348</v>
      </c>
      <c r="AL97" s="556"/>
      <c r="AM97" s="556"/>
      <c r="AN97" s="557"/>
      <c r="AO97" s="343"/>
      <c r="AP97" s="344"/>
      <c r="AQ97" s="344"/>
      <c r="AR97" s="344"/>
      <c r="AS97" s="345"/>
      <c r="AT97" s="353"/>
      <c r="AU97" s="354"/>
      <c r="AV97" s="354"/>
      <c r="AW97" s="355"/>
      <c r="AX97" s="211"/>
      <c r="AY97" s="212"/>
    </row>
    <row r="98" spans="1:53" s="11" customFormat="1" ht="11.25" customHeight="1">
      <c r="A98" s="217" t="s">
        <v>338</v>
      </c>
      <c r="B98" s="554" t="s">
        <v>6</v>
      </c>
      <c r="C98" s="479"/>
      <c r="D98" s="479"/>
      <c r="E98" s="479"/>
      <c r="F98" s="480"/>
      <c r="G98" s="554"/>
      <c r="H98" s="479"/>
      <c r="I98" s="479"/>
      <c r="J98" s="480"/>
      <c r="K98" s="554"/>
      <c r="L98" s="479"/>
      <c r="M98" s="479"/>
      <c r="N98" s="480"/>
      <c r="O98" s="554" t="s">
        <v>6</v>
      </c>
      <c r="P98" s="479"/>
      <c r="Q98" s="479"/>
      <c r="R98" s="479"/>
      <c r="S98" s="480"/>
      <c r="T98" s="554"/>
      <c r="U98" s="479"/>
      <c r="V98" s="479"/>
      <c r="W98" s="480"/>
      <c r="X98" s="554"/>
      <c r="Y98" s="479"/>
      <c r="Z98" s="479"/>
      <c r="AA98" s="480"/>
      <c r="AB98" s="554" t="s">
        <v>6</v>
      </c>
      <c r="AC98" s="479"/>
      <c r="AD98" s="479"/>
      <c r="AE98" s="479"/>
      <c r="AF98" s="480"/>
      <c r="AG98" s="554">
        <v>13</v>
      </c>
      <c r="AH98" s="479"/>
      <c r="AI98" s="479"/>
      <c r="AJ98" s="480"/>
      <c r="AK98" s="554">
        <f>'EUCOLES 2018'!C14</f>
        <v>13</v>
      </c>
      <c r="AL98" s="479"/>
      <c r="AM98" s="479"/>
      <c r="AN98" s="480"/>
      <c r="AO98" s="554"/>
      <c r="AP98" s="479"/>
      <c r="AQ98" s="479"/>
      <c r="AR98" s="479"/>
      <c r="AS98" s="480"/>
      <c r="AT98" s="554"/>
      <c r="AU98" s="479"/>
      <c r="AV98" s="479"/>
      <c r="AW98" s="480"/>
      <c r="AX98" s="258">
        <v>13</v>
      </c>
      <c r="AY98" s="212"/>
    </row>
    <row r="99" spans="1:53" s="11" customFormat="1" ht="11.25" customHeight="1">
      <c r="A99" s="217" t="s">
        <v>318</v>
      </c>
      <c r="B99" s="542">
        <v>0</v>
      </c>
      <c r="C99" s="542"/>
      <c r="D99" s="542"/>
      <c r="E99" s="542"/>
      <c r="F99" s="542"/>
      <c r="G99" s="543">
        <v>0</v>
      </c>
      <c r="H99" s="543"/>
      <c r="I99" s="543"/>
      <c r="J99" s="544"/>
      <c r="K99" s="543">
        <v>0</v>
      </c>
      <c r="L99" s="543"/>
      <c r="M99" s="543"/>
      <c r="N99" s="544"/>
      <c r="O99" s="542">
        <v>0</v>
      </c>
      <c r="P99" s="542"/>
      <c r="Q99" s="542"/>
      <c r="R99" s="542"/>
      <c r="S99" s="542"/>
      <c r="T99" s="543">
        <v>0</v>
      </c>
      <c r="U99" s="543"/>
      <c r="V99" s="543"/>
      <c r="W99" s="544"/>
      <c r="X99" s="543">
        <v>0</v>
      </c>
      <c r="Y99" s="543"/>
      <c r="Z99" s="543"/>
      <c r="AA99" s="544"/>
      <c r="AB99" s="542">
        <v>0</v>
      </c>
      <c r="AC99" s="542"/>
      <c r="AD99" s="542"/>
      <c r="AE99" s="542"/>
      <c r="AF99" s="542"/>
      <c r="AG99" s="543">
        <v>0</v>
      </c>
      <c r="AH99" s="543"/>
      <c r="AI99" s="543"/>
      <c r="AJ99" s="544"/>
      <c r="AK99" s="543">
        <v>0</v>
      </c>
      <c r="AL99" s="543"/>
      <c r="AM99" s="543"/>
      <c r="AN99" s="544"/>
      <c r="AO99" s="542">
        <v>0</v>
      </c>
      <c r="AP99" s="542"/>
      <c r="AQ99" s="542"/>
      <c r="AR99" s="542"/>
      <c r="AS99" s="542"/>
      <c r="AT99" s="543">
        <v>0</v>
      </c>
      <c r="AU99" s="543"/>
      <c r="AV99" s="543"/>
      <c r="AW99" s="544"/>
      <c r="AX99" s="218">
        <f>SUM(X99:AW99)</f>
        <v>0</v>
      </c>
      <c r="AY99" s="219">
        <f>AX99/AX129</f>
        <v>0</v>
      </c>
      <c r="AZ99" s="318" t="s">
        <v>6</v>
      </c>
    </row>
    <row r="100" spans="1:53" s="11" customFormat="1">
      <c r="A100" s="217"/>
      <c r="B100" s="343"/>
      <c r="C100" s="344"/>
      <c r="D100" s="344"/>
      <c r="E100" s="344"/>
      <c r="F100" s="345"/>
      <c r="G100" s="343"/>
      <c r="H100" s="344"/>
      <c r="I100" s="344"/>
      <c r="J100" s="345"/>
      <c r="K100" s="343"/>
      <c r="L100" s="344"/>
      <c r="M100" s="344"/>
      <c r="N100" s="345"/>
      <c r="O100" s="343"/>
      <c r="P100" s="344"/>
      <c r="Q100" s="344"/>
      <c r="R100" s="344"/>
      <c r="S100" s="345"/>
      <c r="T100" s="343"/>
      <c r="U100" s="344"/>
      <c r="V100" s="344"/>
      <c r="W100" s="345"/>
      <c r="X100" s="343"/>
      <c r="Y100" s="344"/>
      <c r="Z100" s="344"/>
      <c r="AA100" s="345"/>
      <c r="AB100" s="343"/>
      <c r="AC100" s="344"/>
      <c r="AD100" s="344"/>
      <c r="AE100" s="344"/>
      <c r="AF100" s="345"/>
      <c r="AG100" s="224"/>
      <c r="AH100" s="225"/>
      <c r="AI100" s="225"/>
      <c r="AJ100" s="226"/>
      <c r="AK100" s="344"/>
      <c r="AL100" s="344"/>
      <c r="AM100" s="344"/>
      <c r="AN100" s="344"/>
      <c r="AO100" s="343"/>
      <c r="AP100" s="344"/>
      <c r="AQ100" s="344"/>
      <c r="AR100" s="344"/>
      <c r="AS100" s="345"/>
      <c r="AT100" s="343"/>
      <c r="AU100" s="344"/>
      <c r="AV100" s="344"/>
      <c r="AW100" s="345"/>
      <c r="AX100" s="211"/>
      <c r="AY100" s="212"/>
    </row>
    <row r="101" spans="1:53" s="11" customFormat="1">
      <c r="A101" s="207" t="s">
        <v>340</v>
      </c>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57"/>
      <c r="Y101" s="257"/>
      <c r="Z101" s="257"/>
      <c r="AA101" s="257"/>
      <c r="AB101" s="257"/>
      <c r="AC101" s="257"/>
      <c r="AD101" s="257"/>
      <c r="AE101" s="257"/>
      <c r="AF101" s="257"/>
      <c r="AG101" s="213"/>
      <c r="AH101" s="213"/>
      <c r="AI101" s="213"/>
      <c r="AJ101" s="213"/>
      <c r="AK101" s="213"/>
      <c r="AL101" s="213"/>
      <c r="AM101" s="213"/>
      <c r="AN101" s="213"/>
      <c r="AO101" s="257"/>
      <c r="AP101" s="257"/>
      <c r="AQ101" s="257"/>
      <c r="AR101" s="257"/>
      <c r="AS101" s="257"/>
      <c r="AT101" s="257"/>
      <c r="AU101" s="257"/>
      <c r="AV101" s="257"/>
      <c r="AW101" s="257"/>
      <c r="AX101" s="211"/>
      <c r="AY101" s="212"/>
      <c r="AZ101" s="203" t="s">
        <v>6</v>
      </c>
    </row>
    <row r="102" spans="1:53" s="11" customFormat="1">
      <c r="A102" s="217" t="s">
        <v>339</v>
      </c>
      <c r="B102" s="343"/>
      <c r="C102" s="344"/>
      <c r="D102" s="344"/>
      <c r="E102" s="344"/>
      <c r="F102" s="344"/>
      <c r="G102" s="564"/>
      <c r="H102" s="565"/>
      <c r="I102" s="565"/>
      <c r="J102" s="566"/>
      <c r="K102" s="564"/>
      <c r="L102" s="565"/>
      <c r="M102" s="565"/>
      <c r="N102" s="566"/>
      <c r="O102" s="343"/>
      <c r="P102" s="344"/>
      <c r="Q102" s="344"/>
      <c r="R102" s="344"/>
      <c r="S102" s="344"/>
      <c r="T102" s="564"/>
      <c r="U102" s="565"/>
      <c r="V102" s="565"/>
      <c r="W102" s="566"/>
      <c r="X102" s="564"/>
      <c r="Y102" s="565"/>
      <c r="Z102" s="565"/>
      <c r="AA102" s="566"/>
      <c r="AB102" s="343"/>
      <c r="AC102" s="344"/>
      <c r="AD102" s="344"/>
      <c r="AE102" s="344"/>
      <c r="AF102" s="344"/>
      <c r="AG102" s="564"/>
      <c r="AH102" s="565"/>
      <c r="AI102" s="565"/>
      <c r="AJ102" s="566"/>
      <c r="AK102" s="564"/>
      <c r="AL102" s="565"/>
      <c r="AM102" s="565"/>
      <c r="AN102" s="566"/>
      <c r="AO102" s="554" t="s">
        <v>348</v>
      </c>
      <c r="AP102" s="479"/>
      <c r="AQ102" s="479"/>
      <c r="AR102" s="479"/>
      <c r="AS102" s="480"/>
      <c r="AT102" s="554" t="s">
        <v>348</v>
      </c>
      <c r="AU102" s="479"/>
      <c r="AV102" s="479"/>
      <c r="AW102" s="480"/>
      <c r="AX102" s="258" t="s">
        <v>6</v>
      </c>
      <c r="AY102" s="212"/>
    </row>
    <row r="103" spans="1:53" s="11" customFormat="1" ht="11.25" customHeight="1">
      <c r="A103" s="217" t="s">
        <v>341</v>
      </c>
      <c r="B103" s="343"/>
      <c r="C103" s="344"/>
      <c r="D103" s="344"/>
      <c r="E103" s="344"/>
      <c r="F103" s="344"/>
      <c r="G103" s="353"/>
      <c r="H103" s="354"/>
      <c r="I103" s="354"/>
      <c r="J103" s="355"/>
      <c r="K103" s="353"/>
      <c r="L103" s="354"/>
      <c r="M103" s="354"/>
      <c r="N103" s="355"/>
      <c r="O103" s="343"/>
      <c r="P103" s="344"/>
      <c r="Q103" s="344"/>
      <c r="R103" s="344"/>
      <c r="S103" s="344"/>
      <c r="T103" s="353"/>
      <c r="U103" s="354"/>
      <c r="V103" s="354"/>
      <c r="W103" s="355"/>
      <c r="X103" s="353"/>
      <c r="Y103" s="354"/>
      <c r="Z103" s="354"/>
      <c r="AA103" s="355"/>
      <c r="AB103" s="343"/>
      <c r="AC103" s="344"/>
      <c r="AD103" s="344"/>
      <c r="AE103" s="344"/>
      <c r="AF103" s="344"/>
      <c r="AG103" s="353"/>
      <c r="AH103" s="354"/>
      <c r="AI103" s="354"/>
      <c r="AJ103" s="355"/>
      <c r="AK103" s="353"/>
      <c r="AL103" s="354"/>
      <c r="AM103" s="354"/>
      <c r="AN103" s="355"/>
      <c r="AO103" s="554">
        <f>'AEROPUERTOS CAJAS DE LUZ 2018'!G11</f>
        <v>3</v>
      </c>
      <c r="AP103" s="479"/>
      <c r="AQ103" s="479"/>
      <c r="AR103" s="479"/>
      <c r="AS103" s="480"/>
      <c r="AT103" s="554">
        <f>'AEROPUERTOS CAJAS DE LUZ 2018'!G11</f>
        <v>3</v>
      </c>
      <c r="AU103" s="479"/>
      <c r="AV103" s="479"/>
      <c r="AW103" s="480"/>
      <c r="AX103" s="258">
        <v>6</v>
      </c>
      <c r="AY103" s="212"/>
    </row>
    <row r="104" spans="1:53" s="11" customFormat="1" ht="15.75">
      <c r="A104" s="217" t="s">
        <v>318</v>
      </c>
      <c r="B104" s="343"/>
      <c r="C104" s="344"/>
      <c r="D104" s="344"/>
      <c r="E104" s="344"/>
      <c r="F104" s="344"/>
      <c r="G104" s="353"/>
      <c r="H104" s="354"/>
      <c r="I104" s="354"/>
      <c r="J104" s="355"/>
      <c r="K104" s="353"/>
      <c r="L104" s="354"/>
      <c r="M104" s="354"/>
      <c r="N104" s="355"/>
      <c r="O104" s="343"/>
      <c r="P104" s="344"/>
      <c r="Q104" s="344"/>
      <c r="R104" s="344"/>
      <c r="S104" s="344"/>
      <c r="T104" s="353"/>
      <c r="U104" s="354"/>
      <c r="V104" s="354"/>
      <c r="W104" s="355"/>
      <c r="X104" s="353"/>
      <c r="Y104" s="354"/>
      <c r="Z104" s="354"/>
      <c r="AA104" s="355"/>
      <c r="AB104" s="343"/>
      <c r="AC104" s="344"/>
      <c r="AD104" s="344"/>
      <c r="AE104" s="344"/>
      <c r="AF104" s="344"/>
      <c r="AG104" s="353"/>
      <c r="AH104" s="354"/>
      <c r="AI104" s="354"/>
      <c r="AJ104" s="355"/>
      <c r="AK104" s="353"/>
      <c r="AL104" s="354"/>
      <c r="AM104" s="354"/>
      <c r="AN104" s="355"/>
      <c r="AO104" s="568">
        <v>36635323</v>
      </c>
      <c r="AP104" s="569"/>
      <c r="AQ104" s="569"/>
      <c r="AR104" s="569"/>
      <c r="AS104" s="570"/>
      <c r="AT104" s="568">
        <v>36635323</v>
      </c>
      <c r="AU104" s="569"/>
      <c r="AV104" s="569"/>
      <c r="AW104" s="570"/>
      <c r="AX104" s="259">
        <f>SUM(X104:AW104)</f>
        <v>73270646</v>
      </c>
      <c r="AY104" s="238"/>
      <c r="AZ104" s="319" t="s">
        <v>6</v>
      </c>
      <c r="BA104" s="203" t="s">
        <v>6</v>
      </c>
    </row>
    <row r="105" spans="1:53" s="11" customFormat="1">
      <c r="A105" s="217"/>
      <c r="B105" s="343"/>
      <c r="C105" s="344"/>
      <c r="D105" s="344"/>
      <c r="E105" s="344"/>
      <c r="F105" s="344"/>
      <c r="G105" s="353"/>
      <c r="H105" s="354"/>
      <c r="I105" s="354"/>
      <c r="J105" s="355"/>
      <c r="K105" s="353"/>
      <c r="L105" s="354"/>
      <c r="M105" s="354"/>
      <c r="N105" s="355"/>
      <c r="O105" s="343"/>
      <c r="P105" s="344"/>
      <c r="Q105" s="344"/>
      <c r="R105" s="344"/>
      <c r="S105" s="344"/>
      <c r="T105" s="353"/>
      <c r="U105" s="354"/>
      <c r="V105" s="354"/>
      <c r="W105" s="355"/>
      <c r="X105" s="353"/>
      <c r="Y105" s="354"/>
      <c r="Z105" s="354"/>
      <c r="AA105" s="355"/>
      <c r="AB105" s="343"/>
      <c r="AC105" s="344"/>
      <c r="AD105" s="344"/>
      <c r="AE105" s="344"/>
      <c r="AF105" s="344"/>
      <c r="AG105" s="353"/>
      <c r="AH105" s="354"/>
      <c r="AI105" s="354"/>
      <c r="AJ105" s="355"/>
      <c r="AK105" s="353"/>
      <c r="AL105" s="354"/>
      <c r="AM105" s="354"/>
      <c r="AN105" s="355"/>
      <c r="AO105" s="346"/>
      <c r="AP105" s="347"/>
      <c r="AQ105" s="347"/>
      <c r="AR105" s="347"/>
      <c r="AS105" s="348"/>
      <c r="AT105" s="346"/>
      <c r="AU105" s="347"/>
      <c r="AV105" s="347"/>
      <c r="AW105" s="348"/>
      <c r="AX105" s="259"/>
      <c r="AY105" s="212"/>
    </row>
    <row r="106" spans="1:53" s="11" customFormat="1">
      <c r="A106" s="217" t="s">
        <v>339</v>
      </c>
      <c r="B106" s="554" t="s">
        <v>6</v>
      </c>
      <c r="C106" s="479"/>
      <c r="D106" s="479"/>
      <c r="E106" s="479"/>
      <c r="F106" s="480"/>
      <c r="G106" s="554" t="s">
        <v>6</v>
      </c>
      <c r="H106" s="479"/>
      <c r="I106" s="479"/>
      <c r="J106" s="479"/>
      <c r="K106" s="554" t="s">
        <v>6</v>
      </c>
      <c r="L106" s="479"/>
      <c r="M106" s="479"/>
      <c r="N106" s="479"/>
      <c r="O106" s="554" t="s">
        <v>6</v>
      </c>
      <c r="P106" s="479"/>
      <c r="Q106" s="479"/>
      <c r="R106" s="479"/>
      <c r="S106" s="480"/>
      <c r="T106" s="554" t="s">
        <v>6</v>
      </c>
      <c r="U106" s="479"/>
      <c r="V106" s="479"/>
      <c r="W106" s="479"/>
      <c r="X106" s="554" t="s">
        <v>348</v>
      </c>
      <c r="Y106" s="479"/>
      <c r="Z106" s="479"/>
      <c r="AA106" s="479"/>
      <c r="AB106" s="554" t="s">
        <v>348</v>
      </c>
      <c r="AC106" s="479"/>
      <c r="AD106" s="479"/>
      <c r="AE106" s="479"/>
      <c r="AF106" s="480"/>
      <c r="AG106" s="353"/>
      <c r="AH106" s="354"/>
      <c r="AI106" s="354"/>
      <c r="AJ106" s="355"/>
      <c r="AK106" s="353"/>
      <c r="AL106" s="354"/>
      <c r="AM106" s="354"/>
      <c r="AN106" s="355"/>
      <c r="AO106" s="554" t="s">
        <v>348</v>
      </c>
      <c r="AP106" s="479"/>
      <c r="AQ106" s="479"/>
      <c r="AR106" s="479"/>
      <c r="AS106" s="480"/>
      <c r="AT106" s="554" t="s">
        <v>348</v>
      </c>
      <c r="AU106" s="479"/>
      <c r="AV106" s="479"/>
      <c r="AW106" s="480"/>
      <c r="AX106" s="258"/>
      <c r="AY106" s="212"/>
    </row>
    <row r="107" spans="1:53" s="11" customFormat="1">
      <c r="A107" s="217" t="s">
        <v>342</v>
      </c>
      <c r="B107" s="554" t="s">
        <v>6</v>
      </c>
      <c r="C107" s="479"/>
      <c r="D107" s="479"/>
      <c r="E107" s="479"/>
      <c r="F107" s="480"/>
      <c r="G107" s="554" t="s">
        <v>6</v>
      </c>
      <c r="H107" s="479"/>
      <c r="I107" s="479"/>
      <c r="J107" s="480"/>
      <c r="K107" s="554" t="s">
        <v>6</v>
      </c>
      <c r="L107" s="479"/>
      <c r="M107" s="479"/>
      <c r="N107" s="480"/>
      <c r="O107" s="554" t="s">
        <v>6</v>
      </c>
      <c r="P107" s="479"/>
      <c r="Q107" s="479"/>
      <c r="R107" s="479"/>
      <c r="S107" s="480"/>
      <c r="T107" s="554" t="s">
        <v>6</v>
      </c>
      <c r="U107" s="479"/>
      <c r="V107" s="479"/>
      <c r="W107" s="480"/>
      <c r="X107" s="554">
        <f>'AEROPUERTOS PANTALLAS'!E11</f>
        <v>2880</v>
      </c>
      <c r="Y107" s="479"/>
      <c r="Z107" s="479"/>
      <c r="AA107" s="480"/>
      <c r="AB107" s="554">
        <f>'AEROPUERTOS PANTALLAS'!E11</f>
        <v>2880</v>
      </c>
      <c r="AC107" s="479"/>
      <c r="AD107" s="479"/>
      <c r="AE107" s="479"/>
      <c r="AF107" s="480"/>
      <c r="AG107" s="343"/>
      <c r="AH107" s="344"/>
      <c r="AI107" s="344"/>
      <c r="AJ107" s="345"/>
      <c r="AK107" s="343"/>
      <c r="AL107" s="344"/>
      <c r="AM107" s="344"/>
      <c r="AN107" s="345"/>
      <c r="AO107" s="554">
        <f>'AEROPUERTOS PANTALLAS'!E11</f>
        <v>2880</v>
      </c>
      <c r="AP107" s="479"/>
      <c r="AQ107" s="479"/>
      <c r="AR107" s="479"/>
      <c r="AS107" s="480"/>
      <c r="AT107" s="554">
        <f>'AEROPUERTOS PANTALLAS'!E11</f>
        <v>2880</v>
      </c>
      <c r="AU107" s="479"/>
      <c r="AV107" s="479"/>
      <c r="AW107" s="480"/>
      <c r="AX107" s="258">
        <f>SUM(X107:AW107)</f>
        <v>11520</v>
      </c>
      <c r="AY107" s="212"/>
    </row>
    <row r="108" spans="1:53" s="11" customFormat="1" ht="15.75">
      <c r="A108" s="217" t="s">
        <v>318</v>
      </c>
      <c r="B108" s="567" t="s">
        <v>364</v>
      </c>
      <c r="C108" s="481"/>
      <c r="D108" s="481"/>
      <c r="E108" s="481"/>
      <c r="F108" s="482"/>
      <c r="G108" s="568" t="s">
        <v>6</v>
      </c>
      <c r="H108" s="569"/>
      <c r="I108" s="569"/>
      <c r="J108" s="570"/>
      <c r="K108" s="568" t="s">
        <v>6</v>
      </c>
      <c r="L108" s="569"/>
      <c r="M108" s="569"/>
      <c r="N108" s="570"/>
      <c r="O108" s="567" t="s">
        <v>6</v>
      </c>
      <c r="P108" s="481"/>
      <c r="Q108" s="481"/>
      <c r="R108" s="481"/>
      <c r="S108" s="482"/>
      <c r="T108" s="568" t="s">
        <v>6</v>
      </c>
      <c r="U108" s="569"/>
      <c r="V108" s="569"/>
      <c r="W108" s="570"/>
      <c r="X108" s="568">
        <v>8292596</v>
      </c>
      <c r="Y108" s="569"/>
      <c r="Z108" s="569"/>
      <c r="AA108" s="570"/>
      <c r="AB108" s="567">
        <v>8292596</v>
      </c>
      <c r="AC108" s="481"/>
      <c r="AD108" s="481"/>
      <c r="AE108" s="481"/>
      <c r="AF108" s="482"/>
      <c r="AG108" s="571"/>
      <c r="AH108" s="572"/>
      <c r="AI108" s="572"/>
      <c r="AJ108" s="573"/>
      <c r="AK108" s="554"/>
      <c r="AL108" s="479"/>
      <c r="AM108" s="479"/>
      <c r="AN108" s="480"/>
      <c r="AO108" s="567">
        <v>8292596</v>
      </c>
      <c r="AP108" s="481"/>
      <c r="AQ108" s="481"/>
      <c r="AR108" s="481"/>
      <c r="AS108" s="482"/>
      <c r="AT108" s="568">
        <v>8292596</v>
      </c>
      <c r="AU108" s="569"/>
      <c r="AV108" s="569"/>
      <c r="AW108" s="570"/>
      <c r="AX108" s="259">
        <f>SUM(X108:AW108)</f>
        <v>33170384</v>
      </c>
      <c r="AY108" s="212"/>
      <c r="BA108" s="320" t="s">
        <v>6</v>
      </c>
    </row>
    <row r="109" spans="1:53" s="11" customFormat="1">
      <c r="A109" s="217" t="s">
        <v>318</v>
      </c>
      <c r="B109" s="545">
        <v>0</v>
      </c>
      <c r="C109" s="546"/>
      <c r="D109" s="546"/>
      <c r="E109" s="546"/>
      <c r="F109" s="547"/>
      <c r="G109" s="546" t="str">
        <f>G108</f>
        <v xml:space="preserve"> </v>
      </c>
      <c r="H109" s="546"/>
      <c r="I109" s="546"/>
      <c r="J109" s="547"/>
      <c r="K109" s="546" t="str">
        <f>K108</f>
        <v xml:space="preserve"> </v>
      </c>
      <c r="L109" s="546"/>
      <c r="M109" s="546"/>
      <c r="N109" s="547"/>
      <c r="O109" s="545">
        <v>0</v>
      </c>
      <c r="P109" s="546"/>
      <c r="Q109" s="546"/>
      <c r="R109" s="546"/>
      <c r="S109" s="547"/>
      <c r="T109" s="546" t="str">
        <f>T108</f>
        <v xml:space="preserve"> </v>
      </c>
      <c r="U109" s="546"/>
      <c r="V109" s="546"/>
      <c r="W109" s="547"/>
      <c r="X109" s="546">
        <v>0</v>
      </c>
      <c r="Y109" s="546"/>
      <c r="Z109" s="546"/>
      <c r="AA109" s="547"/>
      <c r="AB109" s="545">
        <v>0</v>
      </c>
      <c r="AC109" s="546"/>
      <c r="AD109" s="546"/>
      <c r="AE109" s="546"/>
      <c r="AF109" s="547"/>
      <c r="AG109" s="546">
        <v>0</v>
      </c>
      <c r="AH109" s="546"/>
      <c r="AI109" s="546"/>
      <c r="AJ109" s="546"/>
      <c r="AK109" s="545">
        <v>0</v>
      </c>
      <c r="AL109" s="546"/>
      <c r="AM109" s="546"/>
      <c r="AN109" s="547"/>
      <c r="AO109" s="542">
        <v>0</v>
      </c>
      <c r="AP109" s="542"/>
      <c r="AQ109" s="542"/>
      <c r="AR109" s="542"/>
      <c r="AS109" s="542"/>
      <c r="AT109" s="546">
        <v>0</v>
      </c>
      <c r="AU109" s="546"/>
      <c r="AV109" s="546"/>
      <c r="AW109" s="547"/>
      <c r="AX109" s="218">
        <f>AX104+AX108</f>
        <v>106441030</v>
      </c>
      <c r="AY109" s="219">
        <f>AX109/AX129</f>
        <v>0.12930818079982073</v>
      </c>
      <c r="BA109" s="203" t="s">
        <v>6</v>
      </c>
    </row>
    <row r="110" spans="1:53" s="11" customFormat="1">
      <c r="A110" s="217"/>
      <c r="B110" s="340"/>
      <c r="C110" s="341"/>
      <c r="D110" s="341"/>
      <c r="E110" s="341"/>
      <c r="F110" s="342"/>
      <c r="G110" s="564"/>
      <c r="H110" s="565"/>
      <c r="I110" s="565"/>
      <c r="J110" s="566"/>
      <c r="K110" s="564"/>
      <c r="L110" s="565"/>
      <c r="M110" s="565"/>
      <c r="N110" s="566"/>
      <c r="O110" s="340"/>
      <c r="P110" s="341"/>
      <c r="Q110" s="341"/>
      <c r="R110" s="341"/>
      <c r="S110" s="342"/>
      <c r="T110" s="564"/>
      <c r="U110" s="565"/>
      <c r="V110" s="565"/>
      <c r="W110" s="566"/>
      <c r="X110" s="564"/>
      <c r="Y110" s="565"/>
      <c r="Z110" s="565"/>
      <c r="AA110" s="566"/>
      <c r="AB110" s="340"/>
      <c r="AC110" s="341"/>
      <c r="AD110" s="341"/>
      <c r="AE110" s="341"/>
      <c r="AF110" s="342"/>
      <c r="AG110" s="228"/>
      <c r="AH110" s="228"/>
      <c r="AI110" s="228"/>
      <c r="AJ110" s="228"/>
      <c r="AK110" s="227"/>
      <c r="AL110" s="228"/>
      <c r="AM110" s="228"/>
      <c r="AN110" s="229"/>
      <c r="AO110" s="227"/>
      <c r="AP110" s="228"/>
      <c r="AQ110" s="228"/>
      <c r="AR110" s="228"/>
      <c r="AS110" s="229"/>
      <c r="AT110" s="340"/>
      <c r="AU110" s="341"/>
      <c r="AV110" s="341"/>
      <c r="AW110" s="342"/>
      <c r="AX110" s="220"/>
      <c r="AY110" s="212"/>
    </row>
    <row r="111" spans="1:53" s="11" customFormat="1">
      <c r="A111" s="207" t="s">
        <v>235</v>
      </c>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6"/>
      <c r="AL111" s="216"/>
      <c r="AM111" s="216"/>
      <c r="AN111" s="216"/>
      <c r="AO111" s="213"/>
      <c r="AP111" s="213"/>
      <c r="AQ111" s="213"/>
      <c r="AR111" s="213"/>
      <c r="AS111" s="213"/>
      <c r="AT111" s="213"/>
      <c r="AU111" s="213"/>
      <c r="AV111" s="213"/>
      <c r="AW111" s="213"/>
      <c r="AX111" s="211"/>
      <c r="AY111" s="212"/>
    </row>
    <row r="112" spans="1:53" s="11" customFormat="1">
      <c r="A112" s="217" t="s">
        <v>337</v>
      </c>
      <c r="B112" s="558" t="s">
        <v>6</v>
      </c>
      <c r="C112" s="559"/>
      <c r="D112" s="559"/>
      <c r="E112" s="559"/>
      <c r="F112" s="560"/>
      <c r="G112" s="343"/>
      <c r="H112" s="344"/>
      <c r="I112" s="344"/>
      <c r="J112" s="345"/>
      <c r="K112" s="343"/>
      <c r="L112" s="344"/>
      <c r="M112" s="344"/>
      <c r="N112" s="345"/>
      <c r="O112" s="558" t="s">
        <v>6</v>
      </c>
      <c r="P112" s="559"/>
      <c r="Q112" s="559"/>
      <c r="R112" s="559"/>
      <c r="S112" s="560"/>
      <c r="T112" s="343"/>
      <c r="U112" s="344"/>
      <c r="V112" s="344"/>
      <c r="W112" s="345"/>
      <c r="X112" s="343"/>
      <c r="Y112" s="344"/>
      <c r="Z112" s="344"/>
      <c r="AA112" s="345"/>
      <c r="AB112" s="558" t="s">
        <v>6</v>
      </c>
      <c r="AC112" s="559"/>
      <c r="AD112" s="559"/>
      <c r="AE112" s="559"/>
      <c r="AF112" s="560"/>
      <c r="AG112" s="564"/>
      <c r="AH112" s="565"/>
      <c r="AI112" s="565"/>
      <c r="AJ112" s="566"/>
      <c r="AK112" s="554">
        <f>'CINE 2018'!I8</f>
        <v>4</v>
      </c>
      <c r="AL112" s="479"/>
      <c r="AM112" s="479"/>
      <c r="AN112" s="480"/>
      <c r="AO112" s="343"/>
      <c r="AP112" s="344"/>
      <c r="AQ112" s="344"/>
      <c r="AR112" s="344"/>
      <c r="AS112" s="345"/>
      <c r="AT112" s="564"/>
      <c r="AU112" s="565"/>
      <c r="AV112" s="565"/>
      <c r="AW112" s="566"/>
      <c r="AX112" s="211"/>
      <c r="AY112" s="212"/>
    </row>
    <row r="113" spans="1:53" s="11" customFormat="1">
      <c r="A113" s="217" t="s">
        <v>339</v>
      </c>
      <c r="B113" s="554" t="s">
        <v>6</v>
      </c>
      <c r="C113" s="479"/>
      <c r="D113" s="479"/>
      <c r="E113" s="479"/>
      <c r="F113" s="480"/>
      <c r="G113" s="343"/>
      <c r="H113" s="344"/>
      <c r="I113" s="344"/>
      <c r="J113" s="345"/>
      <c r="K113" s="343"/>
      <c r="L113" s="344"/>
      <c r="M113" s="344"/>
      <c r="N113" s="345"/>
      <c r="O113" s="554" t="s">
        <v>6</v>
      </c>
      <c r="P113" s="479"/>
      <c r="Q113" s="479"/>
      <c r="R113" s="479"/>
      <c r="S113" s="480"/>
      <c r="T113" s="343"/>
      <c r="U113" s="344"/>
      <c r="V113" s="344"/>
      <c r="W113" s="345"/>
      <c r="X113" s="343"/>
      <c r="Y113" s="344"/>
      <c r="Z113" s="344"/>
      <c r="AA113" s="345"/>
      <c r="AB113" s="554" t="s">
        <v>6</v>
      </c>
      <c r="AC113" s="479"/>
      <c r="AD113" s="479"/>
      <c r="AE113" s="479"/>
      <c r="AF113" s="480"/>
      <c r="AG113" s="353"/>
      <c r="AH113" s="354"/>
      <c r="AI113" s="354"/>
      <c r="AJ113" s="355"/>
      <c r="AK113" s="555" t="s">
        <v>343</v>
      </c>
      <c r="AL113" s="556"/>
      <c r="AM113" s="556"/>
      <c r="AN113" s="557"/>
      <c r="AO113" s="343"/>
      <c r="AP113" s="344"/>
      <c r="AQ113" s="344"/>
      <c r="AR113" s="344"/>
      <c r="AS113" s="345"/>
      <c r="AT113" s="353"/>
      <c r="AU113" s="354"/>
      <c r="AV113" s="354"/>
      <c r="AW113" s="355"/>
      <c r="AX113" s="211"/>
      <c r="AY113" s="212"/>
    </row>
    <row r="114" spans="1:53" s="11" customFormat="1">
      <c r="A114" s="217" t="s">
        <v>316</v>
      </c>
      <c r="B114" s="340"/>
      <c r="C114" s="341"/>
      <c r="D114" s="341"/>
      <c r="E114" s="341"/>
      <c r="F114" s="342"/>
      <c r="G114" s="343"/>
      <c r="H114" s="344"/>
      <c r="I114" s="344"/>
      <c r="J114" s="345"/>
      <c r="K114" s="343"/>
      <c r="L114" s="344"/>
      <c r="M114" s="344"/>
      <c r="N114" s="345"/>
      <c r="O114" s="340"/>
      <c r="P114" s="341"/>
      <c r="Q114" s="341"/>
      <c r="R114" s="341"/>
      <c r="S114" s="342"/>
      <c r="T114" s="343"/>
      <c r="U114" s="344"/>
      <c r="V114" s="344"/>
      <c r="W114" s="345"/>
      <c r="X114" s="343"/>
      <c r="Y114" s="344"/>
      <c r="Z114" s="344"/>
      <c r="AA114" s="345"/>
      <c r="AB114" s="340"/>
      <c r="AC114" s="341"/>
      <c r="AD114" s="341"/>
      <c r="AE114" s="341"/>
      <c r="AF114" s="342"/>
      <c r="AG114" s="353"/>
      <c r="AH114" s="354"/>
      <c r="AI114" s="354"/>
      <c r="AJ114" s="355"/>
      <c r="AK114" s="555" t="s">
        <v>36</v>
      </c>
      <c r="AL114" s="556"/>
      <c r="AM114" s="556"/>
      <c r="AN114" s="557"/>
      <c r="AO114" s="343"/>
      <c r="AP114" s="344"/>
      <c r="AQ114" s="344"/>
      <c r="AR114" s="344"/>
      <c r="AS114" s="345"/>
      <c r="AT114" s="353"/>
      <c r="AU114" s="354"/>
      <c r="AV114" s="354"/>
      <c r="AW114" s="355"/>
      <c r="AX114" s="211"/>
      <c r="AY114" s="212"/>
    </row>
    <row r="115" spans="1:53" s="11" customFormat="1">
      <c r="A115" s="217" t="s">
        <v>336</v>
      </c>
      <c r="B115" s="554" t="s">
        <v>6</v>
      </c>
      <c r="C115" s="479"/>
      <c r="D115" s="479"/>
      <c r="E115" s="479"/>
      <c r="F115" s="480"/>
      <c r="G115" s="554"/>
      <c r="H115" s="479"/>
      <c r="I115" s="479"/>
      <c r="J115" s="480"/>
      <c r="K115" s="554"/>
      <c r="L115" s="479"/>
      <c r="M115" s="479"/>
      <c r="N115" s="480"/>
      <c r="O115" s="554" t="s">
        <v>6</v>
      </c>
      <c r="P115" s="479"/>
      <c r="Q115" s="479"/>
      <c r="R115" s="479"/>
      <c r="S115" s="480"/>
      <c r="T115" s="554"/>
      <c r="U115" s="479"/>
      <c r="V115" s="479"/>
      <c r="W115" s="480"/>
      <c r="X115" s="554"/>
      <c r="Y115" s="479"/>
      <c r="Z115" s="479"/>
      <c r="AA115" s="480"/>
      <c r="AB115" s="554" t="s">
        <v>6</v>
      </c>
      <c r="AC115" s="479"/>
      <c r="AD115" s="479"/>
      <c r="AE115" s="479"/>
      <c r="AF115" s="480"/>
      <c r="AG115" s="554"/>
      <c r="AH115" s="479"/>
      <c r="AI115" s="479"/>
      <c r="AJ115" s="480"/>
      <c r="AK115" s="554">
        <f>'CINE 2018'!F11</f>
        <v>1008</v>
      </c>
      <c r="AL115" s="479"/>
      <c r="AM115" s="479"/>
      <c r="AN115" s="480"/>
      <c r="AO115" s="554"/>
      <c r="AP115" s="479"/>
      <c r="AQ115" s="479"/>
      <c r="AR115" s="479"/>
      <c r="AS115" s="480"/>
      <c r="AT115" s="554"/>
      <c r="AU115" s="479"/>
      <c r="AV115" s="479"/>
      <c r="AW115" s="480"/>
      <c r="AX115" s="258">
        <f>SUM(X115:AW115)</f>
        <v>1008</v>
      </c>
      <c r="AY115" s="212"/>
    </row>
    <row r="116" spans="1:53" s="11" customFormat="1">
      <c r="A116" s="217" t="s">
        <v>318</v>
      </c>
      <c r="B116" s="542">
        <v>0</v>
      </c>
      <c r="C116" s="542"/>
      <c r="D116" s="542"/>
      <c r="E116" s="542"/>
      <c r="F116" s="542"/>
      <c r="G116" s="543">
        <v>0</v>
      </c>
      <c r="H116" s="543"/>
      <c r="I116" s="543"/>
      <c r="J116" s="544"/>
      <c r="K116" s="543">
        <v>0</v>
      </c>
      <c r="L116" s="543"/>
      <c r="M116" s="543"/>
      <c r="N116" s="544"/>
      <c r="O116" s="542">
        <v>0</v>
      </c>
      <c r="P116" s="542"/>
      <c r="Q116" s="542"/>
      <c r="R116" s="542"/>
      <c r="S116" s="542"/>
      <c r="T116" s="543">
        <v>0</v>
      </c>
      <c r="U116" s="543"/>
      <c r="V116" s="543"/>
      <c r="W116" s="544"/>
      <c r="X116" s="543">
        <v>0</v>
      </c>
      <c r="Y116" s="543"/>
      <c r="Z116" s="543"/>
      <c r="AA116" s="544"/>
      <c r="AB116" s="542">
        <f>'EUCOLES 2018'!L28</f>
        <v>0</v>
      </c>
      <c r="AC116" s="542"/>
      <c r="AD116" s="542"/>
      <c r="AE116" s="542"/>
      <c r="AF116" s="542"/>
      <c r="AG116" s="543">
        <f>'TV REGIONAL 2018'!M46</f>
        <v>0</v>
      </c>
      <c r="AH116" s="543"/>
      <c r="AI116" s="543"/>
      <c r="AJ116" s="544"/>
      <c r="AK116" s="543">
        <v>14515871</v>
      </c>
      <c r="AL116" s="543"/>
      <c r="AM116" s="543"/>
      <c r="AN116" s="544"/>
      <c r="AO116" s="542">
        <v>0</v>
      </c>
      <c r="AP116" s="542"/>
      <c r="AQ116" s="542"/>
      <c r="AR116" s="542"/>
      <c r="AS116" s="542"/>
      <c r="AT116" s="543">
        <v>0</v>
      </c>
      <c r="AU116" s="543"/>
      <c r="AV116" s="543"/>
      <c r="AW116" s="544"/>
      <c r="AX116" s="218">
        <f>SUM(X116:AW116)</f>
        <v>14515871</v>
      </c>
      <c r="AY116" s="219">
        <f>AX116/AX129</f>
        <v>1.7634373434143528E-2</v>
      </c>
    </row>
    <row r="117" spans="1:53" s="11" customFormat="1" ht="25.5">
      <c r="A117" s="323" t="s">
        <v>376</v>
      </c>
      <c r="B117" s="213"/>
      <c r="C117" s="213"/>
      <c r="D117" s="338"/>
      <c r="E117" s="338"/>
      <c r="F117" s="338"/>
      <c r="G117" s="338"/>
      <c r="H117" s="338"/>
      <c r="I117" s="338"/>
      <c r="J117" s="338"/>
      <c r="K117" s="338"/>
      <c r="L117" s="338"/>
      <c r="M117" s="338"/>
      <c r="N117" s="338"/>
      <c r="O117" s="338"/>
      <c r="P117" s="338"/>
      <c r="Q117" s="338"/>
      <c r="R117" s="338"/>
      <c r="S117" s="338"/>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336"/>
      <c r="AY117" s="337"/>
    </row>
    <row r="118" spans="1:53" s="11" customFormat="1">
      <c r="A118" s="323" t="s">
        <v>377</v>
      </c>
      <c r="B118" s="334"/>
      <c r="C118" s="230"/>
      <c r="D118" s="230"/>
      <c r="E118" s="230"/>
      <c r="F118" s="335"/>
      <c r="G118" s="230"/>
      <c r="H118" s="230"/>
      <c r="I118" s="230"/>
      <c r="J118" s="335"/>
      <c r="K118" s="230"/>
      <c r="L118" s="230"/>
      <c r="M118" s="230"/>
      <c r="N118" s="335"/>
      <c r="O118" s="334"/>
      <c r="P118" s="230"/>
      <c r="Q118" s="230"/>
      <c r="R118" s="230"/>
      <c r="S118" s="335"/>
      <c r="T118" s="230"/>
      <c r="U118" s="230"/>
      <c r="V118" s="230"/>
      <c r="W118" s="335"/>
      <c r="X118" s="230"/>
      <c r="Y118" s="230"/>
      <c r="Z118" s="230"/>
      <c r="AA118" s="335"/>
      <c r="AB118" s="334"/>
      <c r="AC118" s="230"/>
      <c r="AD118" s="230"/>
      <c r="AE118" s="230"/>
      <c r="AF118" s="335"/>
      <c r="AG118" s="230"/>
      <c r="AH118" s="230"/>
      <c r="AI118" s="230"/>
      <c r="AJ118" s="335"/>
      <c r="AK118" s="230"/>
      <c r="AL118" s="230"/>
      <c r="AM118" s="230"/>
      <c r="AN118" s="230"/>
      <c r="AO118" s="334"/>
      <c r="AP118" s="230"/>
      <c r="AQ118" s="230"/>
      <c r="AR118" s="230"/>
      <c r="AS118" s="335"/>
      <c r="AT118" s="230"/>
      <c r="AU118" s="230"/>
      <c r="AV118" s="230"/>
      <c r="AW118" s="335"/>
      <c r="AX118" s="336"/>
      <c r="AY118" s="337"/>
    </row>
    <row r="119" spans="1:53" s="11" customFormat="1">
      <c r="A119" s="323" t="s">
        <v>378</v>
      </c>
      <c r="B119" s="334"/>
      <c r="C119" s="230"/>
      <c r="D119" s="230"/>
      <c r="E119" s="230"/>
      <c r="F119" s="335"/>
      <c r="G119" s="230"/>
      <c r="H119" s="230"/>
      <c r="I119" s="230"/>
      <c r="J119" s="335"/>
      <c r="K119" s="230"/>
      <c r="L119" s="230"/>
      <c r="M119" s="230"/>
      <c r="N119" s="335"/>
      <c r="O119" s="334"/>
      <c r="P119" s="230"/>
      <c r="Q119" s="230"/>
      <c r="R119" s="230"/>
      <c r="S119" s="335"/>
      <c r="T119" s="230"/>
      <c r="U119" s="230"/>
      <c r="V119" s="230"/>
      <c r="W119" s="335"/>
      <c r="X119" s="230"/>
      <c r="Y119" s="230"/>
      <c r="Z119" s="230"/>
      <c r="AA119" s="335"/>
      <c r="AB119" s="334"/>
      <c r="AC119" s="230"/>
      <c r="AD119" s="230"/>
      <c r="AE119" s="230"/>
      <c r="AF119" s="335"/>
      <c r="AG119" s="230"/>
      <c r="AH119" s="230"/>
      <c r="AI119" s="230"/>
      <c r="AJ119" s="335"/>
      <c r="AK119" s="230"/>
      <c r="AL119" s="230"/>
      <c r="AM119" s="230"/>
      <c r="AN119" s="230"/>
      <c r="AO119" s="334"/>
      <c r="AP119" s="230"/>
      <c r="AQ119" s="230"/>
      <c r="AR119" s="230"/>
      <c r="AS119" s="335"/>
      <c r="AT119" s="230"/>
      <c r="AU119" s="230"/>
      <c r="AV119" s="230"/>
      <c r="AW119" s="335"/>
      <c r="AX119" s="336"/>
      <c r="AY119" s="337"/>
    </row>
    <row r="120" spans="1:53" s="11" customFormat="1">
      <c r="A120" s="207" t="s">
        <v>236</v>
      </c>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5"/>
      <c r="AH120" s="215"/>
      <c r="AI120" s="215"/>
      <c r="AJ120" s="215"/>
      <c r="AK120" s="213"/>
      <c r="AL120" s="213"/>
      <c r="AM120" s="213"/>
      <c r="AN120" s="213"/>
      <c r="AO120" s="215"/>
      <c r="AP120" s="215"/>
      <c r="AQ120" s="215"/>
      <c r="AR120" s="215"/>
      <c r="AS120" s="215"/>
      <c r="AT120" s="213"/>
      <c r="AU120" s="213"/>
      <c r="AV120" s="213"/>
      <c r="AW120" s="213"/>
      <c r="AX120" s="211"/>
      <c r="AY120" s="212"/>
    </row>
    <row r="121" spans="1:53" s="11" customFormat="1" ht="15.75">
      <c r="A121" s="217" t="s">
        <v>318</v>
      </c>
      <c r="B121" s="542">
        <v>113927295</v>
      </c>
      <c r="C121" s="542"/>
      <c r="D121" s="542"/>
      <c r="E121" s="542"/>
      <c r="F121" s="542"/>
      <c r="G121" s="543">
        <v>0</v>
      </c>
      <c r="H121" s="543"/>
      <c r="I121" s="543"/>
      <c r="J121" s="544"/>
      <c r="K121" s="543">
        <v>0</v>
      </c>
      <c r="L121" s="543"/>
      <c r="M121" s="543"/>
      <c r="N121" s="544"/>
      <c r="O121" s="542">
        <v>0</v>
      </c>
      <c r="P121" s="542"/>
      <c r="Q121" s="542"/>
      <c r="R121" s="542"/>
      <c r="S121" s="542"/>
      <c r="T121" s="543">
        <v>0</v>
      </c>
      <c r="U121" s="543"/>
      <c r="V121" s="543"/>
      <c r="W121" s="544"/>
      <c r="X121" s="543">
        <v>0</v>
      </c>
      <c r="Y121" s="543"/>
      <c r="Z121" s="543"/>
      <c r="AA121" s="544"/>
      <c r="AB121" s="542">
        <f>'EUCOLES 2018'!L31</f>
        <v>0</v>
      </c>
      <c r="AC121" s="542"/>
      <c r="AD121" s="542"/>
      <c r="AE121" s="542"/>
      <c r="AF121" s="542"/>
      <c r="AG121" s="543">
        <v>0</v>
      </c>
      <c r="AH121" s="543"/>
      <c r="AI121" s="543"/>
      <c r="AJ121" s="544"/>
      <c r="AK121" s="543">
        <f>'CINE 2018'!M14</f>
        <v>0</v>
      </c>
      <c r="AL121" s="543"/>
      <c r="AM121" s="543"/>
      <c r="AN121" s="544"/>
      <c r="AO121" s="542">
        <v>0</v>
      </c>
      <c r="AP121" s="542"/>
      <c r="AQ121" s="542"/>
      <c r="AR121" s="542"/>
      <c r="AS121" s="542"/>
      <c r="AT121" s="543">
        <v>0</v>
      </c>
      <c r="AU121" s="543"/>
      <c r="AV121" s="543"/>
      <c r="AW121" s="544"/>
      <c r="AX121" s="218">
        <f>SUM(B121:AW121)</f>
        <v>113927295</v>
      </c>
      <c r="AY121" s="321">
        <f>AX121/AX129</f>
        <v>0.13840274995360821</v>
      </c>
      <c r="AZ121" s="320" t="s">
        <v>6</v>
      </c>
      <c r="BA121" s="203" t="s">
        <v>6</v>
      </c>
    </row>
    <row r="122" spans="1:53" s="11" customFormat="1">
      <c r="A122" s="217" t="s">
        <v>344</v>
      </c>
      <c r="B122" s="558" t="s">
        <v>6</v>
      </c>
      <c r="C122" s="559"/>
      <c r="D122" s="559"/>
      <c r="E122" s="559"/>
      <c r="F122" s="560"/>
      <c r="G122" s="343"/>
      <c r="H122" s="344"/>
      <c r="I122" s="344"/>
      <c r="J122" s="345"/>
      <c r="K122" s="343"/>
      <c r="L122" s="344"/>
      <c r="M122" s="344"/>
      <c r="N122" s="345"/>
      <c r="O122" s="558" t="s">
        <v>6</v>
      </c>
      <c r="P122" s="559"/>
      <c r="Q122" s="559"/>
      <c r="R122" s="559"/>
      <c r="S122" s="560"/>
      <c r="T122" s="343"/>
      <c r="U122" s="344"/>
      <c r="V122" s="344"/>
      <c r="W122" s="345"/>
      <c r="X122" s="343"/>
      <c r="Y122" s="344"/>
      <c r="Z122" s="344"/>
      <c r="AA122" s="345"/>
      <c r="AB122" s="558" t="s">
        <v>6</v>
      </c>
      <c r="AC122" s="559"/>
      <c r="AD122" s="559"/>
      <c r="AE122" s="559"/>
      <c r="AF122" s="560"/>
      <c r="AG122" s="561" t="s">
        <v>6</v>
      </c>
      <c r="AH122" s="562"/>
      <c r="AI122" s="562"/>
      <c r="AJ122" s="563"/>
      <c r="AK122" s="554" t="s">
        <v>6</v>
      </c>
      <c r="AL122" s="479"/>
      <c r="AM122" s="479"/>
      <c r="AN122" s="480"/>
      <c r="AO122" s="343"/>
      <c r="AP122" s="344"/>
      <c r="AQ122" s="344"/>
      <c r="AR122" s="344"/>
      <c r="AS122" s="345"/>
      <c r="AT122" s="564"/>
      <c r="AU122" s="565"/>
      <c r="AV122" s="565"/>
      <c r="AW122" s="566"/>
      <c r="AX122" s="211"/>
      <c r="AY122" s="212"/>
    </row>
    <row r="123" spans="1:53" s="11" customFormat="1">
      <c r="A123" s="217" t="s">
        <v>229</v>
      </c>
      <c r="B123" s="554" t="s">
        <v>6</v>
      </c>
      <c r="C123" s="479"/>
      <c r="D123" s="479"/>
      <c r="E123" s="479"/>
      <c r="F123" s="480"/>
      <c r="G123" s="343"/>
      <c r="H123" s="344"/>
      <c r="I123" s="344"/>
      <c r="J123" s="345"/>
      <c r="K123" s="343"/>
      <c r="L123" s="344"/>
      <c r="M123" s="344"/>
      <c r="N123" s="345"/>
      <c r="O123" s="554" t="s">
        <v>6</v>
      </c>
      <c r="P123" s="479"/>
      <c r="Q123" s="479"/>
      <c r="R123" s="479"/>
      <c r="S123" s="480"/>
      <c r="T123" s="343"/>
      <c r="U123" s="344"/>
      <c r="V123" s="344"/>
      <c r="W123" s="345"/>
      <c r="X123" s="343"/>
      <c r="Y123" s="344"/>
      <c r="Z123" s="344"/>
      <c r="AA123" s="345"/>
      <c r="AB123" s="554" t="s">
        <v>6</v>
      </c>
      <c r="AC123" s="479"/>
      <c r="AD123" s="479"/>
      <c r="AE123" s="479"/>
      <c r="AF123" s="480"/>
      <c r="AG123" s="551">
        <f>'DIGITAL 2018'!E7/2</f>
        <v>75000</v>
      </c>
      <c r="AH123" s="552"/>
      <c r="AI123" s="552"/>
      <c r="AJ123" s="553"/>
      <c r="AK123" s="555"/>
      <c r="AL123" s="556"/>
      <c r="AM123" s="556"/>
      <c r="AN123" s="557"/>
      <c r="AO123" s="555">
        <f>'DIGITAL 2018'!E7/2</f>
        <v>75000</v>
      </c>
      <c r="AP123" s="556"/>
      <c r="AQ123" s="556"/>
      <c r="AR123" s="556"/>
      <c r="AS123" s="557"/>
      <c r="AT123" s="353"/>
      <c r="AU123" s="354"/>
      <c r="AV123" s="354"/>
      <c r="AW123" s="355"/>
      <c r="AX123" s="258">
        <f>SUM(X123:AW123)</f>
        <v>150000</v>
      </c>
      <c r="AY123" s="212"/>
    </row>
    <row r="124" spans="1:53" s="11" customFormat="1">
      <c r="A124" s="217" t="s">
        <v>345</v>
      </c>
      <c r="B124" s="340"/>
      <c r="C124" s="341"/>
      <c r="D124" s="341"/>
      <c r="E124" s="341"/>
      <c r="F124" s="342"/>
      <c r="G124" s="343"/>
      <c r="H124" s="344"/>
      <c r="I124" s="344"/>
      <c r="J124" s="345"/>
      <c r="K124" s="343"/>
      <c r="L124" s="344"/>
      <c r="M124" s="344"/>
      <c r="N124" s="345"/>
      <c r="O124" s="340"/>
      <c r="P124" s="341"/>
      <c r="Q124" s="341"/>
      <c r="R124" s="341"/>
      <c r="S124" s="342"/>
      <c r="T124" s="343"/>
      <c r="U124" s="344"/>
      <c r="V124" s="344"/>
      <c r="W124" s="345"/>
      <c r="X124" s="343"/>
      <c r="Y124" s="344"/>
      <c r="Z124" s="344"/>
      <c r="AA124" s="345"/>
      <c r="AB124" s="340"/>
      <c r="AC124" s="341"/>
      <c r="AD124" s="341"/>
      <c r="AE124" s="341"/>
      <c r="AF124" s="342"/>
      <c r="AG124" s="551">
        <f>'DIGITAL 2018'!E8/2</f>
        <v>50000</v>
      </c>
      <c r="AH124" s="552"/>
      <c r="AI124" s="552"/>
      <c r="AJ124" s="553"/>
      <c r="AK124" s="555"/>
      <c r="AL124" s="556"/>
      <c r="AM124" s="556"/>
      <c r="AN124" s="557"/>
      <c r="AO124" s="555">
        <f>'DIGITAL 2018'!E8/2</f>
        <v>50000</v>
      </c>
      <c r="AP124" s="556"/>
      <c r="AQ124" s="556"/>
      <c r="AR124" s="556"/>
      <c r="AS124" s="557"/>
      <c r="AT124" s="353"/>
      <c r="AU124" s="354"/>
      <c r="AV124" s="354"/>
      <c r="AW124" s="355"/>
      <c r="AX124" s="258">
        <f>SUM(X124:AW124)</f>
        <v>100000</v>
      </c>
      <c r="AY124" s="212"/>
    </row>
    <row r="125" spans="1:53" s="11" customFormat="1">
      <c r="A125" s="217" t="s">
        <v>231</v>
      </c>
      <c r="B125" s="554" t="s">
        <v>6</v>
      </c>
      <c r="C125" s="479"/>
      <c r="D125" s="479"/>
      <c r="E125" s="479"/>
      <c r="F125" s="480"/>
      <c r="G125" s="554"/>
      <c r="H125" s="479"/>
      <c r="I125" s="479"/>
      <c r="J125" s="480"/>
      <c r="K125" s="554"/>
      <c r="L125" s="479"/>
      <c r="M125" s="479"/>
      <c r="N125" s="480"/>
      <c r="O125" s="554" t="s">
        <v>6</v>
      </c>
      <c r="P125" s="479"/>
      <c r="Q125" s="479"/>
      <c r="R125" s="479"/>
      <c r="S125" s="480"/>
      <c r="T125" s="554"/>
      <c r="U125" s="479"/>
      <c r="V125" s="479"/>
      <c r="W125" s="480"/>
      <c r="X125" s="554"/>
      <c r="Y125" s="479"/>
      <c r="Z125" s="479"/>
      <c r="AA125" s="480"/>
      <c r="AB125" s="554" t="s">
        <v>6</v>
      </c>
      <c r="AC125" s="479"/>
      <c r="AD125" s="479"/>
      <c r="AE125" s="479"/>
      <c r="AF125" s="480"/>
      <c r="AG125" s="551">
        <f>'DIGITAL 2018'!E9/2</f>
        <v>75000</v>
      </c>
      <c r="AH125" s="552"/>
      <c r="AI125" s="552"/>
      <c r="AJ125" s="553"/>
      <c r="AK125" s="554"/>
      <c r="AL125" s="479"/>
      <c r="AM125" s="479"/>
      <c r="AN125" s="480"/>
      <c r="AO125" s="555">
        <f>'DIGITAL 2018'!E9/2</f>
        <v>75000</v>
      </c>
      <c r="AP125" s="556"/>
      <c r="AQ125" s="556"/>
      <c r="AR125" s="556"/>
      <c r="AS125" s="557"/>
      <c r="AT125" s="554"/>
      <c r="AU125" s="479"/>
      <c r="AV125" s="479"/>
      <c r="AW125" s="480"/>
      <c r="AX125" s="258">
        <f>SUM(X125:AW125)</f>
        <v>150000</v>
      </c>
      <c r="AY125" s="212"/>
    </row>
    <row r="126" spans="1:53" s="11" customFormat="1" ht="15.75">
      <c r="A126" s="217" t="s">
        <v>318</v>
      </c>
      <c r="B126" s="542">
        <v>0</v>
      </c>
      <c r="C126" s="542"/>
      <c r="D126" s="542"/>
      <c r="E126" s="542"/>
      <c r="F126" s="542"/>
      <c r="G126" s="543">
        <v>0</v>
      </c>
      <c r="H126" s="543"/>
      <c r="I126" s="543"/>
      <c r="J126" s="544"/>
      <c r="K126" s="543">
        <v>0</v>
      </c>
      <c r="L126" s="543"/>
      <c r="M126" s="543"/>
      <c r="N126" s="544"/>
      <c r="O126" s="542">
        <v>0</v>
      </c>
      <c r="P126" s="542"/>
      <c r="Q126" s="542"/>
      <c r="R126" s="542"/>
      <c r="S126" s="542"/>
      <c r="T126" s="543">
        <v>0</v>
      </c>
      <c r="U126" s="543"/>
      <c r="V126" s="543"/>
      <c r="W126" s="544"/>
      <c r="X126" s="543">
        <v>0</v>
      </c>
      <c r="Y126" s="543"/>
      <c r="Z126" s="543"/>
      <c r="AA126" s="544"/>
      <c r="AB126" s="542">
        <f>'EUCOLES 2018'!L36</f>
        <v>0</v>
      </c>
      <c r="AC126" s="542"/>
      <c r="AD126" s="542"/>
      <c r="AE126" s="542"/>
      <c r="AF126" s="542"/>
      <c r="AG126" s="543">
        <v>29443957</v>
      </c>
      <c r="AH126" s="543"/>
      <c r="AI126" s="543"/>
      <c r="AJ126" s="544"/>
      <c r="AK126" s="543">
        <f>'CINE 2018'!M19</f>
        <v>0</v>
      </c>
      <c r="AL126" s="543"/>
      <c r="AM126" s="543"/>
      <c r="AN126" s="544"/>
      <c r="AO126" s="542">
        <v>29443957</v>
      </c>
      <c r="AP126" s="542"/>
      <c r="AQ126" s="542"/>
      <c r="AR126" s="542"/>
      <c r="AS126" s="542"/>
      <c r="AT126" s="543">
        <v>0</v>
      </c>
      <c r="AU126" s="543"/>
      <c r="AV126" s="543"/>
      <c r="AW126" s="544"/>
      <c r="AX126" s="218">
        <f>SUM(X126:AW126)</f>
        <v>58887914</v>
      </c>
      <c r="AY126" s="321">
        <f>AX126/AX129</f>
        <v>7.1539039320046918E-2</v>
      </c>
      <c r="AZ126" s="320" t="s">
        <v>6</v>
      </c>
      <c r="BA126" s="203" t="s">
        <v>6</v>
      </c>
    </row>
    <row r="127" spans="1:53" s="11" customFormat="1">
      <c r="A127" s="217"/>
      <c r="B127" s="343"/>
      <c r="C127" s="344"/>
      <c r="D127" s="344"/>
      <c r="E127" s="344"/>
      <c r="F127" s="345"/>
      <c r="G127" s="343"/>
      <c r="H127" s="344"/>
      <c r="I127" s="344"/>
      <c r="J127" s="345"/>
      <c r="K127" s="343"/>
      <c r="L127" s="344"/>
      <c r="M127" s="344"/>
      <c r="N127" s="345"/>
      <c r="O127" s="343"/>
      <c r="P127" s="344"/>
      <c r="Q127" s="344"/>
      <c r="R127" s="344"/>
      <c r="S127" s="345"/>
      <c r="T127" s="343"/>
      <c r="U127" s="344"/>
      <c r="V127" s="344"/>
      <c r="W127" s="345"/>
      <c r="X127" s="343"/>
      <c r="Y127" s="344"/>
      <c r="Z127" s="344"/>
      <c r="AA127" s="345"/>
      <c r="AB127" s="343"/>
      <c r="AC127" s="344"/>
      <c r="AD127" s="344"/>
      <c r="AE127" s="344"/>
      <c r="AF127" s="345"/>
      <c r="AG127" s="224"/>
      <c r="AH127" s="225"/>
      <c r="AI127" s="225"/>
      <c r="AJ127" s="226"/>
      <c r="AK127" s="344"/>
      <c r="AL127" s="344"/>
      <c r="AM127" s="344"/>
      <c r="AN127" s="344"/>
      <c r="AO127" s="343"/>
      <c r="AP127" s="344"/>
      <c r="AQ127" s="344"/>
      <c r="AR127" s="344"/>
      <c r="AS127" s="345"/>
      <c r="AT127" s="343"/>
      <c r="AU127" s="344"/>
      <c r="AV127" s="344"/>
      <c r="AW127" s="345"/>
      <c r="AX127" s="211"/>
      <c r="AY127" s="212"/>
    </row>
    <row r="128" spans="1:53" s="11" customFormat="1">
      <c r="A128" s="217" t="s">
        <v>6</v>
      </c>
      <c r="B128" s="548"/>
      <c r="C128" s="549"/>
      <c r="D128" s="549"/>
      <c r="E128" s="549"/>
      <c r="F128" s="550"/>
      <c r="G128" s="548"/>
      <c r="H128" s="549"/>
      <c r="I128" s="549"/>
      <c r="J128" s="550"/>
      <c r="K128" s="548"/>
      <c r="L128" s="549"/>
      <c r="M128" s="549"/>
      <c r="N128" s="550"/>
      <c r="O128" s="548"/>
      <c r="P128" s="549"/>
      <c r="Q128" s="549"/>
      <c r="R128" s="549"/>
      <c r="S128" s="550"/>
      <c r="T128" s="548"/>
      <c r="U128" s="549"/>
      <c r="V128" s="549"/>
      <c r="W128" s="550"/>
      <c r="X128" s="548"/>
      <c r="Y128" s="549"/>
      <c r="Z128" s="549"/>
      <c r="AA128" s="550"/>
      <c r="AB128" s="548"/>
      <c r="AC128" s="549"/>
      <c r="AD128" s="549"/>
      <c r="AE128" s="549"/>
      <c r="AF128" s="550"/>
      <c r="AG128" s="548"/>
      <c r="AH128" s="549"/>
      <c r="AI128" s="549"/>
      <c r="AJ128" s="550"/>
      <c r="AK128" s="548"/>
      <c r="AL128" s="549"/>
      <c r="AM128" s="549"/>
      <c r="AN128" s="550"/>
      <c r="AO128" s="548"/>
      <c r="AP128" s="549"/>
      <c r="AQ128" s="549"/>
      <c r="AR128" s="549"/>
      <c r="AS128" s="550"/>
      <c r="AT128" s="548"/>
      <c r="AU128" s="549"/>
      <c r="AV128" s="549"/>
      <c r="AW128" s="550"/>
      <c r="AX128" s="231" t="s">
        <v>6</v>
      </c>
      <c r="AY128" s="212"/>
    </row>
    <row r="129" spans="1:52" s="11" customFormat="1">
      <c r="A129" s="232" t="s">
        <v>319</v>
      </c>
      <c r="B129" s="545">
        <f>B44+B80+B93+B99+B109+B116+B121+B33</f>
        <v>495225018</v>
      </c>
      <c r="C129" s="546"/>
      <c r="D129" s="546"/>
      <c r="E129" s="546"/>
      <c r="F129" s="547"/>
      <c r="G129" s="545">
        <v>0</v>
      </c>
      <c r="H129" s="546"/>
      <c r="I129" s="546"/>
      <c r="J129" s="547"/>
      <c r="K129" s="545">
        <v>0</v>
      </c>
      <c r="L129" s="546"/>
      <c r="M129" s="546"/>
      <c r="N129" s="547"/>
      <c r="O129" s="545">
        <f>O44+O80+O93+O99+O109+O116+O126</f>
        <v>0</v>
      </c>
      <c r="P129" s="546"/>
      <c r="Q129" s="546"/>
      <c r="R129" s="546"/>
      <c r="S129" s="547"/>
      <c r="T129" s="545">
        <v>0</v>
      </c>
      <c r="U129" s="546"/>
      <c r="V129" s="546"/>
      <c r="W129" s="547"/>
      <c r="X129" s="545">
        <f>X44+X80+X93+X99+X109+X116+X126</f>
        <v>27286251</v>
      </c>
      <c r="Y129" s="546"/>
      <c r="Z129" s="546"/>
      <c r="AA129" s="547"/>
      <c r="AB129" s="545">
        <f>AB44+AB80+AB93+AB99+AB109+AB116+AB126</f>
        <v>53173208</v>
      </c>
      <c r="AC129" s="546"/>
      <c r="AD129" s="546"/>
      <c r="AE129" s="546"/>
      <c r="AF129" s="547"/>
      <c r="AG129" s="545">
        <f>AG44+AG80+AG93+AG99+AG109+AG116+AG126</f>
        <v>73924127</v>
      </c>
      <c r="AH129" s="546"/>
      <c r="AI129" s="546"/>
      <c r="AJ129" s="547"/>
      <c r="AK129" s="545">
        <f>AK44+AK80+AK93+AK99+AK109+AK116+AK126</f>
        <v>19208313</v>
      </c>
      <c r="AL129" s="546"/>
      <c r="AM129" s="546"/>
      <c r="AN129" s="547"/>
      <c r="AO129" s="545">
        <f>AO44+AO80+AO93+AO99+AO109+AO116+AO126</f>
        <v>38680137</v>
      </c>
      <c r="AP129" s="546"/>
      <c r="AQ129" s="546"/>
      <c r="AR129" s="546"/>
      <c r="AS129" s="547"/>
      <c r="AT129" s="545">
        <f>AT44+AT80+AT93+AT99+AT109+AT116+AT126</f>
        <v>9219657</v>
      </c>
      <c r="AU129" s="546"/>
      <c r="AV129" s="546"/>
      <c r="AW129" s="547"/>
      <c r="AX129" s="233">
        <f>AX44+AX80+AX93+AX99+AX109+AX116+AX126+AX121+AX33</f>
        <v>823157741</v>
      </c>
      <c r="AY129" s="219">
        <f>+AY126+AY121+AY116+AY109+AY99+AY93+AY80+AY44+AY33</f>
        <v>1</v>
      </c>
    </row>
    <row r="130" spans="1:52" s="11" customFormat="1">
      <c r="A130" s="234"/>
      <c r="B130" s="230"/>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5"/>
      <c r="AY130" s="236"/>
    </row>
    <row r="131" spans="1:52" s="11" customFormat="1">
      <c r="A131" s="234"/>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5"/>
      <c r="AY131" s="236"/>
    </row>
    <row r="132" spans="1:52" s="11" customFormat="1">
      <c r="A132" s="234"/>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5"/>
      <c r="AY132" s="236"/>
    </row>
    <row r="133" spans="1:52" s="11" customFormat="1">
      <c r="A133" s="237" t="s">
        <v>320</v>
      </c>
      <c r="B133" s="542">
        <f>B129</f>
        <v>495225018</v>
      </c>
      <c r="C133" s="542"/>
      <c r="D133" s="542"/>
      <c r="E133" s="542"/>
      <c r="F133" s="542"/>
      <c r="G133" s="542">
        <f>G129</f>
        <v>0</v>
      </c>
      <c r="H133" s="542"/>
      <c r="I133" s="542"/>
      <c r="J133" s="542"/>
      <c r="K133" s="542">
        <f>K129</f>
        <v>0</v>
      </c>
      <c r="L133" s="542"/>
      <c r="M133" s="542"/>
      <c r="N133" s="542"/>
      <c r="O133" s="542">
        <f>O129</f>
        <v>0</v>
      </c>
      <c r="P133" s="542"/>
      <c r="Q133" s="542"/>
      <c r="R133" s="542"/>
      <c r="S133" s="542"/>
      <c r="T133" s="542">
        <f>T129</f>
        <v>0</v>
      </c>
      <c r="U133" s="542"/>
      <c r="V133" s="542"/>
      <c r="W133" s="542"/>
      <c r="X133" s="542">
        <f>X129</f>
        <v>27286251</v>
      </c>
      <c r="Y133" s="542"/>
      <c r="Z133" s="542"/>
      <c r="AA133" s="542"/>
      <c r="AB133" s="542">
        <f>AB129</f>
        <v>53173208</v>
      </c>
      <c r="AC133" s="542"/>
      <c r="AD133" s="542"/>
      <c r="AE133" s="542"/>
      <c r="AF133" s="542"/>
      <c r="AG133" s="542">
        <f>AG129</f>
        <v>73924127</v>
      </c>
      <c r="AH133" s="542"/>
      <c r="AI133" s="542"/>
      <c r="AJ133" s="542"/>
      <c r="AK133" s="542">
        <f>AK129</f>
        <v>19208313</v>
      </c>
      <c r="AL133" s="542"/>
      <c r="AM133" s="542"/>
      <c r="AN133" s="542"/>
      <c r="AO133" s="542">
        <f>AO129</f>
        <v>38680137</v>
      </c>
      <c r="AP133" s="542"/>
      <c r="AQ133" s="542"/>
      <c r="AR133" s="542"/>
      <c r="AS133" s="542"/>
      <c r="AT133" s="542">
        <f>AT129</f>
        <v>9219657</v>
      </c>
      <c r="AU133" s="542"/>
      <c r="AV133" s="542"/>
      <c r="AW133" s="542"/>
      <c r="AX133" s="233">
        <f>SUM(B133:AW133)</f>
        <v>716716711</v>
      </c>
      <c r="AY133" s="238" t="s">
        <v>6</v>
      </c>
      <c r="AZ133" s="322" t="s">
        <v>6</v>
      </c>
    </row>
    <row r="134" spans="1:52" s="11" customFormat="1">
      <c r="A134" s="237" t="s">
        <v>321</v>
      </c>
      <c r="B134" s="542">
        <f>B133*19%</f>
        <v>94092753.420000002</v>
      </c>
      <c r="C134" s="542"/>
      <c r="D134" s="542"/>
      <c r="E134" s="542"/>
      <c r="F134" s="542"/>
      <c r="G134" s="542">
        <f>G133*19%</f>
        <v>0</v>
      </c>
      <c r="H134" s="542"/>
      <c r="I134" s="542"/>
      <c r="J134" s="542"/>
      <c r="K134" s="542">
        <f>K133*19%</f>
        <v>0</v>
      </c>
      <c r="L134" s="542"/>
      <c r="M134" s="542"/>
      <c r="N134" s="542"/>
      <c r="O134" s="542">
        <f>O133*19%</f>
        <v>0</v>
      </c>
      <c r="P134" s="542"/>
      <c r="Q134" s="542"/>
      <c r="R134" s="542"/>
      <c r="S134" s="542"/>
      <c r="T134" s="542">
        <f>T133*19%</f>
        <v>0</v>
      </c>
      <c r="U134" s="542"/>
      <c r="V134" s="542"/>
      <c r="W134" s="542"/>
      <c r="X134" s="542">
        <f>X133*19%</f>
        <v>5184387.6900000004</v>
      </c>
      <c r="Y134" s="542"/>
      <c r="Z134" s="542"/>
      <c r="AA134" s="542"/>
      <c r="AB134" s="542">
        <f>AB133*19%</f>
        <v>10102909.52</v>
      </c>
      <c r="AC134" s="542"/>
      <c r="AD134" s="542"/>
      <c r="AE134" s="542"/>
      <c r="AF134" s="542"/>
      <c r="AG134" s="542">
        <f>AG133*19%</f>
        <v>14045584.130000001</v>
      </c>
      <c r="AH134" s="542"/>
      <c r="AI134" s="542"/>
      <c r="AJ134" s="542"/>
      <c r="AK134" s="542">
        <f>AK133*19%</f>
        <v>3649579.47</v>
      </c>
      <c r="AL134" s="542"/>
      <c r="AM134" s="542"/>
      <c r="AN134" s="542"/>
      <c r="AO134" s="542">
        <f>AO133*19%</f>
        <v>7349226.0300000003</v>
      </c>
      <c r="AP134" s="542"/>
      <c r="AQ134" s="542"/>
      <c r="AR134" s="542"/>
      <c r="AS134" s="542"/>
      <c r="AT134" s="542">
        <f>AT133*19%</f>
        <v>1751734.83</v>
      </c>
      <c r="AU134" s="542"/>
      <c r="AV134" s="542"/>
      <c r="AW134" s="542"/>
      <c r="AX134" s="233">
        <f>AX133*19%</f>
        <v>136176175.09</v>
      </c>
      <c r="AY134" s="238"/>
    </row>
    <row r="135" spans="1:52" s="11" customFormat="1">
      <c r="A135" s="237" t="s">
        <v>322</v>
      </c>
      <c r="B135" s="542">
        <f>SUM(B133:F134)</f>
        <v>589317771.41999996</v>
      </c>
      <c r="C135" s="542"/>
      <c r="D135" s="542"/>
      <c r="E135" s="542"/>
      <c r="F135" s="542"/>
      <c r="G135" s="542">
        <f>SUM(G133:J134)</f>
        <v>0</v>
      </c>
      <c r="H135" s="542"/>
      <c r="I135" s="542"/>
      <c r="J135" s="542"/>
      <c r="K135" s="542">
        <f>SUM(K133:N134)</f>
        <v>0</v>
      </c>
      <c r="L135" s="542"/>
      <c r="M135" s="542"/>
      <c r="N135" s="542"/>
      <c r="O135" s="542">
        <f>SUM(O133:S134)</f>
        <v>0</v>
      </c>
      <c r="P135" s="542"/>
      <c r="Q135" s="542"/>
      <c r="R135" s="542"/>
      <c r="S135" s="542"/>
      <c r="T135" s="542">
        <f>SUM(T133:W134)</f>
        <v>0</v>
      </c>
      <c r="U135" s="542"/>
      <c r="V135" s="542"/>
      <c r="W135" s="542"/>
      <c r="X135" s="542">
        <f>SUM(X133:AA134)</f>
        <v>32470638.690000001</v>
      </c>
      <c r="Y135" s="542"/>
      <c r="Z135" s="542"/>
      <c r="AA135" s="542"/>
      <c r="AB135" s="542">
        <f>SUM(AB133:AF134)</f>
        <v>63276117.519999996</v>
      </c>
      <c r="AC135" s="542"/>
      <c r="AD135" s="542"/>
      <c r="AE135" s="542"/>
      <c r="AF135" s="542"/>
      <c r="AG135" s="542">
        <f>SUM(AG133:AJ134)</f>
        <v>87969711.129999995</v>
      </c>
      <c r="AH135" s="542"/>
      <c r="AI135" s="542"/>
      <c r="AJ135" s="542"/>
      <c r="AK135" s="542">
        <f>SUM(AK133:AN134)</f>
        <v>22857892.469999999</v>
      </c>
      <c r="AL135" s="542"/>
      <c r="AM135" s="542"/>
      <c r="AN135" s="542"/>
      <c r="AO135" s="542">
        <f>SUM(AO133:AS134)</f>
        <v>46029363.030000001</v>
      </c>
      <c r="AP135" s="542"/>
      <c r="AQ135" s="542"/>
      <c r="AR135" s="542"/>
      <c r="AS135" s="542"/>
      <c r="AT135" s="542">
        <f>SUM(AT133:AW134)</f>
        <v>10971391.83</v>
      </c>
      <c r="AU135" s="542"/>
      <c r="AV135" s="542"/>
      <c r="AW135" s="542"/>
      <c r="AX135" s="233">
        <f>SUM(AX133:AX134)</f>
        <v>852892886.09000003</v>
      </c>
      <c r="AY135" s="238"/>
    </row>
    <row r="136" spans="1:52" s="11" customFormat="1">
      <c r="A136" s="239"/>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1" t="s">
        <v>6</v>
      </c>
      <c r="AY136" s="242"/>
    </row>
    <row r="137" spans="1:52" s="11" customFormat="1"/>
    <row r="138" spans="1:52" s="11" customFormat="1"/>
    <row r="139" spans="1:52" s="11" customFormat="1"/>
    <row r="140" spans="1:52" s="11" customFormat="1"/>
    <row r="141" spans="1:52" s="11" customFormat="1"/>
    <row r="142" spans="1:52" s="11" customFormat="1"/>
    <row r="143" spans="1:52" s="11" customFormat="1"/>
    <row r="144" spans="1:52"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11" customFormat="1"/>
    <row r="466" s="11" customFormat="1"/>
    <row r="467" s="11" customFormat="1"/>
    <row r="468" s="11" customFormat="1"/>
    <row r="469" s="11" customFormat="1"/>
    <row r="470" s="11" customFormat="1"/>
    <row r="471" s="11" customFormat="1"/>
    <row r="472" s="11" customFormat="1"/>
    <row r="473" s="11" customFormat="1"/>
    <row r="474" s="11" customFormat="1"/>
    <row r="475" s="11" customFormat="1"/>
    <row r="476" s="11" customFormat="1"/>
    <row r="477" s="11" customFormat="1"/>
    <row r="478" s="11" customFormat="1"/>
    <row r="479" s="11" customFormat="1"/>
    <row r="480" s="11" customFormat="1"/>
    <row r="481" s="11" customFormat="1"/>
    <row r="482" s="11" customFormat="1"/>
    <row r="483" s="11" customFormat="1"/>
    <row r="484" s="11" customFormat="1"/>
    <row r="485" s="11" customFormat="1"/>
    <row r="486" s="11" customFormat="1"/>
    <row r="487" s="11" customFormat="1"/>
    <row r="488" s="11" customFormat="1"/>
    <row r="489" s="11" customFormat="1"/>
    <row r="490" s="11" customFormat="1"/>
    <row r="491" s="11" customFormat="1"/>
    <row r="492" s="11" customFormat="1"/>
    <row r="493" s="11" customFormat="1"/>
    <row r="494" s="11" customFormat="1"/>
    <row r="495" s="11" customFormat="1"/>
    <row r="496" s="11" customFormat="1"/>
    <row r="497" s="11" customFormat="1"/>
    <row r="498" s="11" customFormat="1"/>
    <row r="499" s="11" customFormat="1"/>
    <row r="500" s="11" customFormat="1"/>
    <row r="501" s="11" customFormat="1"/>
    <row r="502" s="11" customFormat="1"/>
    <row r="503" s="11" customFormat="1"/>
    <row r="504" s="11" customFormat="1"/>
    <row r="505" s="11" customFormat="1"/>
    <row r="506" s="11" customFormat="1"/>
    <row r="507" s="11" customFormat="1"/>
    <row r="508" s="11" customFormat="1"/>
    <row r="509" s="11" customFormat="1"/>
    <row r="510" s="11" customFormat="1"/>
    <row r="511" s="11" customFormat="1"/>
    <row r="512" s="11" customFormat="1"/>
    <row r="513" s="11" customFormat="1"/>
    <row r="514" s="11" customFormat="1"/>
    <row r="515" s="11" customFormat="1"/>
    <row r="516" s="11" customFormat="1"/>
    <row r="517" s="11" customFormat="1"/>
    <row r="518" s="11" customFormat="1"/>
    <row r="519" s="11" customFormat="1"/>
    <row r="520" s="11" customFormat="1"/>
    <row r="521" s="11" customFormat="1"/>
    <row r="522" s="11" customFormat="1"/>
    <row r="523" s="11" customFormat="1"/>
    <row r="524" s="11" customFormat="1"/>
    <row r="525" s="11" customFormat="1"/>
    <row r="526" s="11" customFormat="1"/>
    <row r="527" s="11" customFormat="1"/>
    <row r="528" s="11" customFormat="1"/>
    <row r="529" s="11" customFormat="1"/>
    <row r="530" s="11" customFormat="1"/>
    <row r="531" s="11" customFormat="1"/>
    <row r="532" s="11" customFormat="1"/>
    <row r="533" s="11" customFormat="1"/>
    <row r="534" s="11" customFormat="1"/>
    <row r="535" s="11" customFormat="1"/>
    <row r="536" s="11" customFormat="1"/>
    <row r="537" s="11" customFormat="1"/>
    <row r="538" s="11" customFormat="1"/>
    <row r="539" s="11" customFormat="1"/>
    <row r="540" s="11" customFormat="1"/>
    <row r="541" s="11" customFormat="1"/>
    <row r="542" s="11" customFormat="1"/>
    <row r="543" s="11" customFormat="1"/>
    <row r="544" s="11" customFormat="1"/>
    <row r="545" s="11" customFormat="1"/>
    <row r="546" s="11" customFormat="1"/>
    <row r="547" s="11" customFormat="1"/>
    <row r="548" s="11" customFormat="1"/>
    <row r="549" s="11" customFormat="1"/>
    <row r="550" s="11" customFormat="1"/>
    <row r="551" s="11" customFormat="1"/>
    <row r="552" s="11" customFormat="1"/>
    <row r="553" s="11" customFormat="1"/>
    <row r="554" s="11" customFormat="1"/>
    <row r="555" s="11" customFormat="1"/>
    <row r="556" s="11" customFormat="1"/>
    <row r="557" s="11" customFormat="1"/>
    <row r="558" s="11" customFormat="1"/>
    <row r="559" s="11" customFormat="1"/>
    <row r="560" s="11" customFormat="1"/>
    <row r="561" s="11" customFormat="1"/>
    <row r="562" s="11" customFormat="1"/>
    <row r="563" s="11" customFormat="1"/>
    <row r="564" s="11" customFormat="1"/>
    <row r="565" s="11" customFormat="1"/>
    <row r="566" s="11" customFormat="1"/>
    <row r="567" s="11" customFormat="1"/>
    <row r="568" s="11" customFormat="1"/>
    <row r="569" s="11" customFormat="1"/>
    <row r="570" s="11" customFormat="1"/>
    <row r="571" s="11" customFormat="1"/>
    <row r="572" s="11" customFormat="1"/>
    <row r="573" s="11" customFormat="1"/>
    <row r="574" s="11" customFormat="1"/>
    <row r="575" s="11" customFormat="1"/>
    <row r="576" s="11" customFormat="1"/>
    <row r="577" s="11" customFormat="1"/>
    <row r="578" s="11" customFormat="1"/>
    <row r="579" s="11" customFormat="1"/>
    <row r="580" s="11" customFormat="1"/>
    <row r="581" s="11" customFormat="1"/>
    <row r="582" s="11" customFormat="1"/>
    <row r="583" s="11" customFormat="1"/>
    <row r="584" s="11" customFormat="1"/>
    <row r="585" s="11" customFormat="1"/>
    <row r="586" s="11" customFormat="1"/>
    <row r="587" s="11" customFormat="1"/>
    <row r="588" s="11" customFormat="1"/>
    <row r="589" s="11" customFormat="1"/>
    <row r="590" s="11" customFormat="1"/>
    <row r="591" s="11" customFormat="1"/>
    <row r="592" s="11" customFormat="1"/>
    <row r="593" spans="1:51" s="11" customFormat="1"/>
    <row r="594" spans="1:51" s="11" customFormat="1"/>
    <row r="595" spans="1:5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row>
    <row r="596" spans="1:5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row>
    <row r="597" spans="1:5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row>
    <row r="598" spans="1:5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row>
    <row r="599" spans="1:5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row>
    <row r="600" spans="1:5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row>
    <row r="601" spans="1:5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row>
    <row r="602" spans="1:5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row>
    <row r="603" spans="1:5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row>
    <row r="604" spans="1:5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row>
    <row r="605" spans="1:5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row>
    <row r="606" spans="1:5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row>
    <row r="607" spans="1:5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row>
    <row r="608" spans="1:5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row>
    <row r="609" spans="1:5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row>
    <row r="610" spans="1:5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row>
    <row r="611" spans="1:5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row>
    <row r="612" spans="1:5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row>
    <row r="613" spans="1:5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row>
    <row r="614" spans="1:5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row>
    <row r="615" spans="1:5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row>
    <row r="616" spans="1:5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row>
    <row r="617" spans="1:5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row>
    <row r="618" spans="1:5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row>
    <row r="619" spans="1:5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row>
    <row r="620" spans="1:5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row>
    <row r="621" spans="1:5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row>
    <row r="622" spans="1:5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row>
    <row r="623" spans="1:5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row>
    <row r="624" spans="1:5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row>
  </sheetData>
  <mergeCells count="362">
    <mergeCell ref="A4:AY4"/>
    <mergeCell ref="B9:F9"/>
    <mergeCell ref="G9:J9"/>
    <mergeCell ref="K9:N9"/>
    <mergeCell ref="O9:S9"/>
    <mergeCell ref="T9:W9"/>
    <mergeCell ref="X9:AA9"/>
    <mergeCell ref="AB9:AF9"/>
    <mergeCell ref="AG9:AJ9"/>
    <mergeCell ref="AK9:AN9"/>
    <mergeCell ref="B35:F35"/>
    <mergeCell ref="G35:J35"/>
    <mergeCell ref="K35:N35"/>
    <mergeCell ref="O35:S35"/>
    <mergeCell ref="T35:W35"/>
    <mergeCell ref="AO9:AS9"/>
    <mergeCell ref="AT9:AW9"/>
    <mergeCell ref="AX9:AX10"/>
    <mergeCell ref="AY9:AY10"/>
    <mergeCell ref="B33:F33"/>
    <mergeCell ref="G33:J33"/>
    <mergeCell ref="K33:N33"/>
    <mergeCell ref="O33:S33"/>
    <mergeCell ref="T33:W33"/>
    <mergeCell ref="X33:AA33"/>
    <mergeCell ref="X35:AA35"/>
    <mergeCell ref="AB35:AF35"/>
    <mergeCell ref="AG35:AJ35"/>
    <mergeCell ref="AK35:AN35"/>
    <mergeCell ref="AO35:AS35"/>
    <mergeCell ref="AT35:AW35"/>
    <mergeCell ref="AB33:AF33"/>
    <mergeCell ref="AG33:AJ33"/>
    <mergeCell ref="AK33:AN33"/>
    <mergeCell ref="AO33:AS33"/>
    <mergeCell ref="AT33:AW33"/>
    <mergeCell ref="B42:F42"/>
    <mergeCell ref="G42:J42"/>
    <mergeCell ref="K42:N42"/>
    <mergeCell ref="O42:S42"/>
    <mergeCell ref="T42:W42"/>
    <mergeCell ref="B38:F38"/>
    <mergeCell ref="G38:J38"/>
    <mergeCell ref="K38:N38"/>
    <mergeCell ref="O38:S38"/>
    <mergeCell ref="T38:W38"/>
    <mergeCell ref="X42:AA42"/>
    <mergeCell ref="AB42:AF42"/>
    <mergeCell ref="AG42:AJ42"/>
    <mergeCell ref="AK42:AN42"/>
    <mergeCell ref="AO42:AS42"/>
    <mergeCell ref="AT42:AW42"/>
    <mergeCell ref="AB38:AF38"/>
    <mergeCell ref="AG38:AJ38"/>
    <mergeCell ref="AK38:AN38"/>
    <mergeCell ref="AO38:AS38"/>
    <mergeCell ref="AT38:AW38"/>
    <mergeCell ref="X38:AA38"/>
    <mergeCell ref="AK44:AN44"/>
    <mergeCell ref="AO44:AS44"/>
    <mergeCell ref="AT44:AW44"/>
    <mergeCell ref="AB43:AF43"/>
    <mergeCell ref="AG43:AJ43"/>
    <mergeCell ref="AK43:AN43"/>
    <mergeCell ref="AO43:AS43"/>
    <mergeCell ref="AT43:AW43"/>
    <mergeCell ref="B44:F44"/>
    <mergeCell ref="G44:J44"/>
    <mergeCell ref="K44:N44"/>
    <mergeCell ref="O44:S44"/>
    <mergeCell ref="T44:W44"/>
    <mergeCell ref="B43:F43"/>
    <mergeCell ref="G43:J43"/>
    <mergeCell ref="K43:N43"/>
    <mergeCell ref="O43:S43"/>
    <mergeCell ref="T43:W43"/>
    <mergeCell ref="X43:AA43"/>
    <mergeCell ref="B47:F47"/>
    <mergeCell ref="G47:J47"/>
    <mergeCell ref="K47:N47"/>
    <mergeCell ref="O47:S47"/>
    <mergeCell ref="T47:W47"/>
    <mergeCell ref="X47:AA47"/>
    <mergeCell ref="X44:AA44"/>
    <mergeCell ref="AB44:AF44"/>
    <mergeCell ref="AG44:AJ44"/>
    <mergeCell ref="AB47:AF47"/>
    <mergeCell ref="AG47:AJ47"/>
    <mergeCell ref="AK47:AN47"/>
    <mergeCell ref="AO47:AR47"/>
    <mergeCell ref="AT47:AW47"/>
    <mergeCell ref="AG78:AJ78"/>
    <mergeCell ref="AK78:AN78"/>
    <mergeCell ref="AO78:AS78"/>
    <mergeCell ref="AT78:AW78"/>
    <mergeCell ref="AG79:AJ79"/>
    <mergeCell ref="AK79:AN79"/>
    <mergeCell ref="AO79:AS79"/>
    <mergeCell ref="AT79:AW79"/>
    <mergeCell ref="AO80:AS80"/>
    <mergeCell ref="AT80:AW80"/>
    <mergeCell ref="B84:F84"/>
    <mergeCell ref="G84:J84"/>
    <mergeCell ref="K84:N84"/>
    <mergeCell ref="O84:S84"/>
    <mergeCell ref="T84:W84"/>
    <mergeCell ref="X84:AA84"/>
    <mergeCell ref="AB84:AF84"/>
    <mergeCell ref="AG84:AJ84"/>
    <mergeCell ref="AK84:AN84"/>
    <mergeCell ref="AO84:AS84"/>
    <mergeCell ref="B80:F80"/>
    <mergeCell ref="G80:J80"/>
    <mergeCell ref="K80:N80"/>
    <mergeCell ref="O80:S80"/>
    <mergeCell ref="T80:W80"/>
    <mergeCell ref="X80:AA80"/>
    <mergeCell ref="AB80:AF80"/>
    <mergeCell ref="AG80:AJ80"/>
    <mergeCell ref="AK80:AN80"/>
    <mergeCell ref="B85:F85"/>
    <mergeCell ref="O85:S85"/>
    <mergeCell ref="AB85:AF85"/>
    <mergeCell ref="AO85:AS85"/>
    <mergeCell ref="AG91:AJ91"/>
    <mergeCell ref="AG92:AJ92"/>
    <mergeCell ref="B93:F93"/>
    <mergeCell ref="G93:J93"/>
    <mergeCell ref="K93:N93"/>
    <mergeCell ref="O93:S93"/>
    <mergeCell ref="T93:W93"/>
    <mergeCell ref="X93:AA93"/>
    <mergeCell ref="AB93:AF93"/>
    <mergeCell ref="AG93:AJ93"/>
    <mergeCell ref="AK93:AN93"/>
    <mergeCell ref="AO93:AS93"/>
    <mergeCell ref="AT93:AW93"/>
    <mergeCell ref="B96:F96"/>
    <mergeCell ref="O96:S96"/>
    <mergeCell ref="AB96:AF96"/>
    <mergeCell ref="AG96:AJ96"/>
    <mergeCell ref="AK96:AN96"/>
    <mergeCell ref="AT96:AW96"/>
    <mergeCell ref="X98:AA98"/>
    <mergeCell ref="AB98:AF98"/>
    <mergeCell ref="AG98:AJ98"/>
    <mergeCell ref="AK98:AN98"/>
    <mergeCell ref="AO98:AS98"/>
    <mergeCell ref="AT98:AW98"/>
    <mergeCell ref="B97:F97"/>
    <mergeCell ref="O97:S97"/>
    <mergeCell ref="AB97:AF97"/>
    <mergeCell ref="AG97:AJ97"/>
    <mergeCell ref="AK97:AN97"/>
    <mergeCell ref="B98:F98"/>
    <mergeCell ref="G98:J98"/>
    <mergeCell ref="K98:N98"/>
    <mergeCell ref="O98:S98"/>
    <mergeCell ref="T98:W98"/>
    <mergeCell ref="G102:J102"/>
    <mergeCell ref="K102:N102"/>
    <mergeCell ref="T102:W102"/>
    <mergeCell ref="X102:AA102"/>
    <mergeCell ref="AG102:AJ102"/>
    <mergeCell ref="B99:F99"/>
    <mergeCell ref="G99:J99"/>
    <mergeCell ref="K99:N99"/>
    <mergeCell ref="O99:S99"/>
    <mergeCell ref="T99:W99"/>
    <mergeCell ref="X99:AA99"/>
    <mergeCell ref="AK102:AN102"/>
    <mergeCell ref="AO102:AS102"/>
    <mergeCell ref="AT102:AW102"/>
    <mergeCell ref="AO103:AS103"/>
    <mergeCell ref="AT103:AW103"/>
    <mergeCell ref="AO104:AS104"/>
    <mergeCell ref="AT104:AW104"/>
    <mergeCell ref="AB99:AF99"/>
    <mergeCell ref="AG99:AJ99"/>
    <mergeCell ref="AK99:AN99"/>
    <mergeCell ref="AO99:AS99"/>
    <mergeCell ref="AT99:AW99"/>
    <mergeCell ref="AB106:AF106"/>
    <mergeCell ref="AO106:AS106"/>
    <mergeCell ref="AT106:AW106"/>
    <mergeCell ref="B107:F107"/>
    <mergeCell ref="G107:J107"/>
    <mergeCell ref="K107:N107"/>
    <mergeCell ref="O107:S107"/>
    <mergeCell ref="T107:W107"/>
    <mergeCell ref="X107:AA107"/>
    <mergeCell ref="AB107:AF107"/>
    <mergeCell ref="B106:F106"/>
    <mergeCell ref="G106:J106"/>
    <mergeCell ref="K106:N106"/>
    <mergeCell ref="O106:S106"/>
    <mergeCell ref="T106:W106"/>
    <mergeCell ref="X106:AA106"/>
    <mergeCell ref="AO107:AS107"/>
    <mergeCell ref="AT107:AW107"/>
    <mergeCell ref="AO108:AS108"/>
    <mergeCell ref="AT108:AW108"/>
    <mergeCell ref="B109:F109"/>
    <mergeCell ref="G109:J109"/>
    <mergeCell ref="K109:N109"/>
    <mergeCell ref="O109:S109"/>
    <mergeCell ref="T109:W109"/>
    <mergeCell ref="X109:AA109"/>
    <mergeCell ref="AB109:AF109"/>
    <mergeCell ref="B108:F108"/>
    <mergeCell ref="G108:J108"/>
    <mergeCell ref="K108:N108"/>
    <mergeCell ref="O108:S108"/>
    <mergeCell ref="T108:W108"/>
    <mergeCell ref="X108:AA108"/>
    <mergeCell ref="AB108:AF108"/>
    <mergeCell ref="AG108:AJ108"/>
    <mergeCell ref="AK108:AN108"/>
    <mergeCell ref="B112:F112"/>
    <mergeCell ref="O112:S112"/>
    <mergeCell ref="AB112:AF112"/>
    <mergeCell ref="AG112:AJ112"/>
    <mergeCell ref="AK112:AN112"/>
    <mergeCell ref="AT112:AW112"/>
    <mergeCell ref="AG109:AJ109"/>
    <mergeCell ref="AK109:AN109"/>
    <mergeCell ref="AO109:AS109"/>
    <mergeCell ref="AT109:AW109"/>
    <mergeCell ref="G110:J110"/>
    <mergeCell ref="K110:N110"/>
    <mergeCell ref="T110:W110"/>
    <mergeCell ref="X110:AA110"/>
    <mergeCell ref="X115:AA115"/>
    <mergeCell ref="AB115:AF115"/>
    <mergeCell ref="AG115:AJ115"/>
    <mergeCell ref="AK115:AN115"/>
    <mergeCell ref="AO115:AS115"/>
    <mergeCell ref="AT115:AW115"/>
    <mergeCell ref="B113:F113"/>
    <mergeCell ref="O113:S113"/>
    <mergeCell ref="AB113:AF113"/>
    <mergeCell ref="AK113:AN113"/>
    <mergeCell ref="AK114:AN114"/>
    <mergeCell ref="B115:F115"/>
    <mergeCell ref="G115:J115"/>
    <mergeCell ref="K115:N115"/>
    <mergeCell ref="O115:S115"/>
    <mergeCell ref="T115:W115"/>
    <mergeCell ref="B121:F121"/>
    <mergeCell ref="G121:J121"/>
    <mergeCell ref="K121:N121"/>
    <mergeCell ref="O121:S121"/>
    <mergeCell ref="T121:W121"/>
    <mergeCell ref="B116:F116"/>
    <mergeCell ref="G116:J116"/>
    <mergeCell ref="K116:N116"/>
    <mergeCell ref="O116:S116"/>
    <mergeCell ref="T116:W116"/>
    <mergeCell ref="AT122:AW122"/>
    <mergeCell ref="X121:AA121"/>
    <mergeCell ref="AB121:AF121"/>
    <mergeCell ref="AG121:AJ121"/>
    <mergeCell ref="AK121:AN121"/>
    <mergeCell ref="AO121:AS121"/>
    <mergeCell ref="AT121:AW121"/>
    <mergeCell ref="AB116:AF116"/>
    <mergeCell ref="AG116:AJ116"/>
    <mergeCell ref="AK116:AN116"/>
    <mergeCell ref="AO116:AS116"/>
    <mergeCell ref="AT116:AW116"/>
    <mergeCell ref="X116:AA116"/>
    <mergeCell ref="B123:F123"/>
    <mergeCell ref="O123:S123"/>
    <mergeCell ref="AB123:AF123"/>
    <mergeCell ref="AG123:AJ123"/>
    <mergeCell ref="AK123:AN123"/>
    <mergeCell ref="AO123:AS123"/>
    <mergeCell ref="B122:F122"/>
    <mergeCell ref="O122:S122"/>
    <mergeCell ref="AB122:AF122"/>
    <mergeCell ref="AG122:AJ122"/>
    <mergeCell ref="AK122:AN122"/>
    <mergeCell ref="AG124:AJ124"/>
    <mergeCell ref="AK124:AN124"/>
    <mergeCell ref="AO124:AS124"/>
    <mergeCell ref="B125:F125"/>
    <mergeCell ref="G125:J125"/>
    <mergeCell ref="K125:N125"/>
    <mergeCell ref="O125:S125"/>
    <mergeCell ref="T125:W125"/>
    <mergeCell ref="X125:AA125"/>
    <mergeCell ref="AB125:AF125"/>
    <mergeCell ref="B128:F128"/>
    <mergeCell ref="G128:J128"/>
    <mergeCell ref="K128:N128"/>
    <mergeCell ref="O128:S128"/>
    <mergeCell ref="T128:W128"/>
    <mergeCell ref="AG125:AJ125"/>
    <mergeCell ref="AK125:AN125"/>
    <mergeCell ref="AO125:AS125"/>
    <mergeCell ref="AT125:AW125"/>
    <mergeCell ref="B126:F126"/>
    <mergeCell ref="G126:J126"/>
    <mergeCell ref="K126:N126"/>
    <mergeCell ref="O126:S126"/>
    <mergeCell ref="T126:W126"/>
    <mergeCell ref="X126:AA126"/>
    <mergeCell ref="X128:AA128"/>
    <mergeCell ref="AB128:AF128"/>
    <mergeCell ref="AG128:AJ128"/>
    <mergeCell ref="AK128:AN128"/>
    <mergeCell ref="AO128:AS128"/>
    <mergeCell ref="AT128:AW128"/>
    <mergeCell ref="AB126:AF126"/>
    <mergeCell ref="AG126:AJ126"/>
    <mergeCell ref="AK126:AN126"/>
    <mergeCell ref="AO126:AS126"/>
    <mergeCell ref="AT126:AW126"/>
    <mergeCell ref="B133:F133"/>
    <mergeCell ref="G133:J133"/>
    <mergeCell ref="K133:N133"/>
    <mergeCell ref="O133:S133"/>
    <mergeCell ref="T133:W133"/>
    <mergeCell ref="B129:F129"/>
    <mergeCell ref="G129:J129"/>
    <mergeCell ref="K129:N129"/>
    <mergeCell ref="O129:S129"/>
    <mergeCell ref="T129:W129"/>
    <mergeCell ref="X133:AA133"/>
    <mergeCell ref="AB133:AF133"/>
    <mergeCell ref="AG133:AJ133"/>
    <mergeCell ref="AK133:AN133"/>
    <mergeCell ref="AO133:AS133"/>
    <mergeCell ref="AT133:AW133"/>
    <mergeCell ref="AB129:AF129"/>
    <mergeCell ref="AG129:AJ129"/>
    <mergeCell ref="AK129:AN129"/>
    <mergeCell ref="AO129:AS129"/>
    <mergeCell ref="AT129:AW129"/>
    <mergeCell ref="X129:AA129"/>
    <mergeCell ref="B135:F135"/>
    <mergeCell ref="G135:J135"/>
    <mergeCell ref="K135:N135"/>
    <mergeCell ref="O135:S135"/>
    <mergeCell ref="T135:W135"/>
    <mergeCell ref="B134:F134"/>
    <mergeCell ref="G134:J134"/>
    <mergeCell ref="K134:N134"/>
    <mergeCell ref="O134:S134"/>
    <mergeCell ref="T134:W134"/>
    <mergeCell ref="X135:AA135"/>
    <mergeCell ref="AB135:AF135"/>
    <mergeCell ref="AG135:AJ135"/>
    <mergeCell ref="AK135:AN135"/>
    <mergeCell ref="AO135:AS135"/>
    <mergeCell ref="AT135:AW135"/>
    <mergeCell ref="AB134:AF134"/>
    <mergeCell ref="AG134:AJ134"/>
    <mergeCell ref="AK134:AN134"/>
    <mergeCell ref="AO134:AS134"/>
    <mergeCell ref="AT134:AW134"/>
    <mergeCell ref="X134:AA134"/>
  </mergeCells>
  <pageMargins left="0.70866141732283472" right="0.70866141732283472" top="0.74803149606299213" bottom="0.74803149606299213" header="0.31496062992125984" footer="0.31496062992125984"/>
  <pageSetup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595"/>
  <sheetViews>
    <sheetView showGridLines="0" zoomScale="90" zoomScaleNormal="90" workbookViewId="0">
      <pane xSplit="23" ySplit="10" topLeftCell="X98" activePane="bottomRight" state="frozen"/>
      <selection pane="topRight" activeCell="X1" sqref="X1"/>
      <selection pane="bottomLeft" activeCell="A11" sqref="A11"/>
      <selection pane="bottomRight" activeCell="A2" sqref="A2"/>
    </sheetView>
  </sheetViews>
  <sheetFormatPr baseColWidth="10" defaultColWidth="9.140625" defaultRowHeight="15"/>
  <cols>
    <col min="1" max="1" width="42.5703125" customWidth="1"/>
    <col min="2" max="23" width="4" hidden="1" customWidth="1"/>
    <col min="24" max="49" width="4" customWidth="1"/>
    <col min="50" max="50" width="16" bestFit="1" customWidth="1"/>
    <col min="51" max="51" width="7.85546875" bestFit="1" customWidth="1"/>
    <col min="52" max="52" width="14.42578125" bestFit="1" customWidth="1"/>
    <col min="53" max="53" width="14.85546875" customWidth="1"/>
    <col min="54" max="61" width="4.140625" customWidth="1"/>
    <col min="62" max="62" width="11.42578125" customWidth="1"/>
  </cols>
  <sheetData>
    <row r="1" spans="1:52" ht="36.75" customHeight="1"/>
    <row r="2" spans="1:52" ht="36.75" customHeight="1"/>
    <row r="3" spans="1:52" s="11" customFormat="1"/>
    <row r="4" spans="1:52" s="11" customFormat="1" ht="23.25">
      <c r="A4" s="478" t="s">
        <v>379</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row>
    <row r="5" spans="1:52" s="11" customFormat="1" ht="9" customHeight="1">
      <c r="A5" s="200"/>
      <c r="B5" s="273"/>
      <c r="C5" s="273"/>
      <c r="D5" s="273"/>
      <c r="E5" s="273"/>
      <c r="F5" s="273"/>
      <c r="G5" s="273"/>
      <c r="H5" s="273"/>
      <c r="I5" s="273"/>
      <c r="J5" s="273"/>
      <c r="K5" s="273"/>
      <c r="L5" s="273"/>
      <c r="M5" s="273"/>
      <c r="N5" s="273"/>
      <c r="O5" s="273"/>
      <c r="P5" s="273"/>
      <c r="Q5" s="273"/>
      <c r="R5" s="273"/>
      <c r="S5" s="273"/>
      <c r="T5" s="273"/>
      <c r="U5" s="273"/>
      <c r="V5" s="273"/>
      <c r="W5" s="273"/>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row>
    <row r="6" spans="1:52" s="11" customFormat="1">
      <c r="A6" s="11" t="s">
        <v>6</v>
      </c>
      <c r="C6" s="202"/>
      <c r="D6" s="202"/>
      <c r="E6" s="202"/>
      <c r="F6" s="202"/>
      <c r="H6" s="201"/>
      <c r="I6" s="201"/>
      <c r="J6" s="201"/>
      <c r="L6" s="201"/>
      <c r="N6" s="201"/>
      <c r="P6" s="202"/>
      <c r="Q6" s="202"/>
      <c r="R6" s="202"/>
      <c r="S6" s="202"/>
      <c r="U6" s="201"/>
      <c r="V6" s="201"/>
      <c r="W6" s="201"/>
      <c r="Y6" s="201"/>
      <c r="Z6" s="201"/>
      <c r="AA6" s="201"/>
      <c r="AC6" s="202"/>
      <c r="AD6" s="202"/>
      <c r="AE6" s="202"/>
      <c r="AF6" s="202"/>
      <c r="AG6" s="201"/>
      <c r="AH6" s="201"/>
      <c r="AI6" s="201"/>
      <c r="AJ6" s="201"/>
      <c r="AK6" s="202"/>
      <c r="AL6" s="202"/>
      <c r="AM6" s="202"/>
      <c r="AN6" s="202"/>
      <c r="AO6" s="201"/>
      <c r="AP6" s="201"/>
      <c r="AQ6" s="201"/>
      <c r="AR6" s="201"/>
      <c r="AS6" s="201"/>
      <c r="AT6" s="202"/>
      <c r="AU6" s="202"/>
      <c r="AV6" s="202"/>
      <c r="AW6" s="202"/>
      <c r="AX6" s="201"/>
      <c r="AY6" s="201"/>
    </row>
    <row r="7" spans="1:52" s="11" customFormat="1">
      <c r="A7" s="11" t="s">
        <v>6</v>
      </c>
      <c r="B7" s="203"/>
      <c r="C7" s="202"/>
      <c r="D7" s="202"/>
      <c r="E7" s="202"/>
      <c r="F7" s="202"/>
      <c r="G7" s="203"/>
      <c r="H7" s="201"/>
      <c r="I7" s="201"/>
      <c r="J7" s="201"/>
      <c r="K7" s="203"/>
      <c r="L7" s="201"/>
      <c r="M7" s="201"/>
      <c r="N7" s="201"/>
      <c r="O7" s="203"/>
      <c r="P7" s="202"/>
      <c r="Q7" s="202"/>
      <c r="R7" s="202"/>
      <c r="S7" s="202"/>
      <c r="T7" s="203"/>
      <c r="U7" s="201"/>
      <c r="V7" s="201"/>
      <c r="W7" s="201"/>
      <c r="X7" s="203"/>
      <c r="Y7" s="201"/>
      <c r="Z7" s="201"/>
      <c r="AA7" s="201"/>
      <c r="AB7" s="203"/>
      <c r="AC7" s="202"/>
      <c r="AD7" s="202"/>
      <c r="AE7" s="202"/>
      <c r="AF7" s="202"/>
      <c r="AG7" s="201"/>
      <c r="AH7" s="201"/>
      <c r="AI7" s="201"/>
      <c r="AJ7" s="201"/>
      <c r="AK7" s="202"/>
      <c r="AL7" s="202"/>
      <c r="AM7" s="202"/>
      <c r="AN7" s="202"/>
      <c r="AO7" s="201"/>
      <c r="AP7" s="201"/>
      <c r="AQ7" s="201"/>
      <c r="AR7" s="201"/>
      <c r="AS7" s="201"/>
      <c r="AT7" s="202"/>
      <c r="AU7" s="202"/>
      <c r="AV7" s="202"/>
      <c r="AW7" s="202"/>
      <c r="AX7" s="201"/>
      <c r="AY7" s="201"/>
    </row>
    <row r="8" spans="1:52" s="11" customFormat="1">
      <c r="A8" s="204"/>
      <c r="B8" s="202"/>
      <c r="C8" s="202"/>
      <c r="D8" s="202"/>
      <c r="E8" s="202"/>
      <c r="F8" s="202"/>
      <c r="G8" s="201"/>
      <c r="H8" s="201"/>
      <c r="I8" s="201"/>
      <c r="J8" s="201"/>
      <c r="K8" s="201"/>
      <c r="L8" s="201"/>
      <c r="M8" s="201"/>
      <c r="N8" s="201"/>
      <c r="O8" s="202"/>
      <c r="P8" s="202"/>
      <c r="Q8" s="202"/>
      <c r="R8" s="202"/>
      <c r="S8" s="202"/>
      <c r="T8" s="201"/>
      <c r="U8" s="201"/>
      <c r="V8" s="201"/>
      <c r="W8" s="201"/>
      <c r="X8" s="201"/>
      <c r="Y8" s="201"/>
      <c r="Z8" s="201"/>
      <c r="AA8" s="201"/>
      <c r="AB8" s="202"/>
      <c r="AC8" s="202"/>
      <c r="AD8" s="202"/>
      <c r="AE8" s="202"/>
      <c r="AF8" s="202"/>
      <c r="AG8" s="201"/>
      <c r="AH8" s="201"/>
      <c r="AI8" s="201"/>
      <c r="AJ8" s="201"/>
      <c r="AK8" s="202"/>
      <c r="AL8" s="202"/>
      <c r="AM8" s="202"/>
      <c r="AN8" s="202"/>
      <c r="AO8" s="201"/>
      <c r="AP8" s="201"/>
      <c r="AQ8" s="201"/>
      <c r="AR8" s="201"/>
      <c r="AS8" s="201"/>
      <c r="AT8" s="202"/>
      <c r="AU8" s="202"/>
      <c r="AV8" s="202"/>
      <c r="AW8" s="202"/>
      <c r="AX8" s="201"/>
      <c r="AY8" s="201"/>
    </row>
    <row r="9" spans="1:52" s="11" customFormat="1">
      <c r="A9" s="205" t="s">
        <v>307</v>
      </c>
      <c r="B9" s="583" t="s">
        <v>351</v>
      </c>
      <c r="C9" s="583"/>
      <c r="D9" s="583"/>
      <c r="E9" s="583"/>
      <c r="F9" s="583"/>
      <c r="G9" s="583" t="s">
        <v>352</v>
      </c>
      <c r="H9" s="583"/>
      <c r="I9" s="583"/>
      <c r="J9" s="583"/>
      <c r="K9" s="583" t="s">
        <v>353</v>
      </c>
      <c r="L9" s="583"/>
      <c r="M9" s="583"/>
      <c r="N9" s="583"/>
      <c r="O9" s="583" t="s">
        <v>354</v>
      </c>
      <c r="P9" s="583"/>
      <c r="Q9" s="583"/>
      <c r="R9" s="583"/>
      <c r="S9" s="583"/>
      <c r="T9" s="583" t="s">
        <v>355</v>
      </c>
      <c r="U9" s="583"/>
      <c r="V9" s="583"/>
      <c r="W9" s="583"/>
      <c r="X9" s="583" t="s">
        <v>308</v>
      </c>
      <c r="Y9" s="583"/>
      <c r="Z9" s="583"/>
      <c r="AA9" s="583"/>
      <c r="AB9" s="583" t="s">
        <v>309</v>
      </c>
      <c r="AC9" s="583"/>
      <c r="AD9" s="583"/>
      <c r="AE9" s="583"/>
      <c r="AF9" s="583"/>
      <c r="AG9" s="583" t="s">
        <v>310</v>
      </c>
      <c r="AH9" s="583"/>
      <c r="AI9" s="583"/>
      <c r="AJ9" s="583"/>
      <c r="AK9" s="583" t="s">
        <v>311</v>
      </c>
      <c r="AL9" s="583"/>
      <c r="AM9" s="583"/>
      <c r="AN9" s="583"/>
      <c r="AO9" s="583" t="s">
        <v>312</v>
      </c>
      <c r="AP9" s="583"/>
      <c r="AQ9" s="583"/>
      <c r="AR9" s="583"/>
      <c r="AS9" s="583"/>
      <c r="AT9" s="583" t="s">
        <v>313</v>
      </c>
      <c r="AU9" s="583"/>
      <c r="AV9" s="583"/>
      <c r="AW9" s="583"/>
      <c r="AX9" s="584" t="s">
        <v>48</v>
      </c>
      <c r="AY9" s="584" t="s">
        <v>314</v>
      </c>
    </row>
    <row r="10" spans="1:52" s="11" customFormat="1">
      <c r="A10" s="206" t="s">
        <v>221</v>
      </c>
      <c r="B10" s="274">
        <v>1</v>
      </c>
      <c r="C10" s="274">
        <f>B10+7</f>
        <v>8</v>
      </c>
      <c r="D10" s="274">
        <f>C10+7</f>
        <v>15</v>
      </c>
      <c r="E10" s="274">
        <f>D10+7</f>
        <v>22</v>
      </c>
      <c r="F10" s="274">
        <f>E10+7</f>
        <v>29</v>
      </c>
      <c r="G10" s="274">
        <v>5</v>
      </c>
      <c r="H10" s="274">
        <f>G10+7</f>
        <v>12</v>
      </c>
      <c r="I10" s="274">
        <f>H10+7</f>
        <v>19</v>
      </c>
      <c r="J10" s="274">
        <f>I10+7</f>
        <v>26</v>
      </c>
      <c r="K10" s="274">
        <v>5</v>
      </c>
      <c r="L10" s="274">
        <f>K10+7</f>
        <v>12</v>
      </c>
      <c r="M10" s="274">
        <f>L10+7</f>
        <v>19</v>
      </c>
      <c r="N10" s="274">
        <f>M10+7</f>
        <v>26</v>
      </c>
      <c r="O10" s="274">
        <v>2</v>
      </c>
      <c r="P10" s="274">
        <f>O10+7</f>
        <v>9</v>
      </c>
      <c r="Q10" s="274">
        <f>P10+7</f>
        <v>16</v>
      </c>
      <c r="R10" s="274">
        <f>Q10+7</f>
        <v>23</v>
      </c>
      <c r="S10" s="274">
        <f>R10+7</f>
        <v>30</v>
      </c>
      <c r="T10" s="274">
        <v>7</v>
      </c>
      <c r="U10" s="274">
        <f>T10+7</f>
        <v>14</v>
      </c>
      <c r="V10" s="274">
        <f>U10+7</f>
        <v>21</v>
      </c>
      <c r="W10" s="274">
        <f>V10+7</f>
        <v>28</v>
      </c>
      <c r="X10" s="206">
        <v>4</v>
      </c>
      <c r="Y10" s="206">
        <f>X10+7</f>
        <v>11</v>
      </c>
      <c r="Z10" s="206">
        <f>Y10+7</f>
        <v>18</v>
      </c>
      <c r="AA10" s="206">
        <f>Z10+7</f>
        <v>25</v>
      </c>
      <c r="AB10" s="206">
        <v>2</v>
      </c>
      <c r="AC10" s="206">
        <f>AB10+7</f>
        <v>9</v>
      </c>
      <c r="AD10" s="206">
        <f>AC10+7</f>
        <v>16</v>
      </c>
      <c r="AE10" s="206">
        <f>AD10+7</f>
        <v>23</v>
      </c>
      <c r="AF10" s="206">
        <f>AE10+7</f>
        <v>30</v>
      </c>
      <c r="AG10" s="206">
        <v>6</v>
      </c>
      <c r="AH10" s="206">
        <f>AG10+7</f>
        <v>13</v>
      </c>
      <c r="AI10" s="206">
        <f>AH10+7</f>
        <v>20</v>
      </c>
      <c r="AJ10" s="206">
        <f>AI10+7</f>
        <v>27</v>
      </c>
      <c r="AK10" s="206">
        <v>3</v>
      </c>
      <c r="AL10" s="206">
        <f>AK10+7</f>
        <v>10</v>
      </c>
      <c r="AM10" s="206">
        <f>AL10+7</f>
        <v>17</v>
      </c>
      <c r="AN10" s="206">
        <f>AM10+7</f>
        <v>24</v>
      </c>
      <c r="AO10" s="206">
        <v>1</v>
      </c>
      <c r="AP10" s="206">
        <f>AO10+7</f>
        <v>8</v>
      </c>
      <c r="AQ10" s="206">
        <f>AP10+7</f>
        <v>15</v>
      </c>
      <c r="AR10" s="206">
        <f>AQ10+7</f>
        <v>22</v>
      </c>
      <c r="AS10" s="206">
        <f>AR10+7</f>
        <v>29</v>
      </c>
      <c r="AT10" s="206">
        <v>5</v>
      </c>
      <c r="AU10" s="206">
        <f>AT10+7</f>
        <v>12</v>
      </c>
      <c r="AV10" s="206">
        <f>AU10+7</f>
        <v>19</v>
      </c>
      <c r="AW10" s="206">
        <f>AV10+7</f>
        <v>26</v>
      </c>
      <c r="AX10" s="584"/>
      <c r="AY10" s="584"/>
    </row>
    <row r="11" spans="1:52" s="11" customFormat="1">
      <c r="A11" s="207" t="s">
        <v>323</v>
      </c>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46"/>
      <c r="AA11" s="246"/>
      <c r="AB11" s="246"/>
      <c r="AC11" s="246"/>
      <c r="AD11" s="246"/>
      <c r="AE11" s="246"/>
      <c r="AF11" s="246"/>
      <c r="AG11" s="213"/>
      <c r="AH11" s="213"/>
      <c r="AI11" s="213"/>
      <c r="AJ11" s="213"/>
      <c r="AK11" s="213"/>
      <c r="AL11" s="213"/>
      <c r="AM11" s="213"/>
      <c r="AN11" s="213"/>
      <c r="AO11" s="213"/>
      <c r="AP11" s="213"/>
      <c r="AQ11" s="213"/>
      <c r="AR11" s="213"/>
      <c r="AS11" s="213"/>
      <c r="AT11" s="213"/>
      <c r="AU11" s="213"/>
      <c r="AV11" s="213"/>
      <c r="AW11" s="213"/>
      <c r="AX11" s="211"/>
      <c r="AY11" s="212"/>
      <c r="AZ11" s="260"/>
    </row>
    <row r="12" spans="1:52" s="11" customFormat="1">
      <c r="A12" s="217" t="s">
        <v>324</v>
      </c>
      <c r="B12" s="564"/>
      <c r="C12" s="565"/>
      <c r="D12" s="565"/>
      <c r="E12" s="565"/>
      <c r="F12" s="566"/>
      <c r="G12" s="564"/>
      <c r="H12" s="565"/>
      <c r="I12" s="565"/>
      <c r="J12" s="566"/>
      <c r="K12" s="564"/>
      <c r="L12" s="565"/>
      <c r="M12" s="565"/>
      <c r="N12" s="566"/>
      <c r="O12" s="564"/>
      <c r="P12" s="565"/>
      <c r="Q12" s="565"/>
      <c r="R12" s="565"/>
      <c r="S12" s="566"/>
      <c r="T12" s="564"/>
      <c r="U12" s="565"/>
      <c r="V12" s="565"/>
      <c r="W12" s="566"/>
      <c r="X12" s="564"/>
      <c r="Y12" s="565"/>
      <c r="Z12" s="565"/>
      <c r="AA12" s="566"/>
      <c r="AB12" s="564"/>
      <c r="AC12" s="565"/>
      <c r="AD12" s="565"/>
      <c r="AE12" s="565"/>
      <c r="AF12" s="566"/>
      <c r="AG12" s="564"/>
      <c r="AH12" s="565"/>
      <c r="AI12" s="565"/>
      <c r="AJ12" s="566"/>
      <c r="AK12" s="564"/>
      <c r="AL12" s="565"/>
      <c r="AM12" s="565"/>
      <c r="AN12" s="566"/>
      <c r="AO12" s="564"/>
      <c r="AP12" s="565"/>
      <c r="AQ12" s="565"/>
      <c r="AR12" s="565"/>
      <c r="AS12" s="566"/>
      <c r="AT12" s="564"/>
      <c r="AU12" s="565"/>
      <c r="AV12" s="565"/>
      <c r="AW12" s="566"/>
      <c r="AX12" s="211"/>
      <c r="AY12" s="212"/>
      <c r="AZ12" s="260"/>
    </row>
    <row r="13" spans="1:52" s="11" customFormat="1">
      <c r="A13" s="217" t="s">
        <v>325</v>
      </c>
      <c r="B13" s="270"/>
      <c r="C13" s="271"/>
      <c r="D13" s="271"/>
      <c r="E13" s="271"/>
      <c r="F13" s="272"/>
      <c r="G13" s="270"/>
      <c r="H13" s="271"/>
      <c r="I13" s="271"/>
      <c r="J13" s="272"/>
      <c r="K13" s="270"/>
      <c r="L13" s="271"/>
      <c r="M13" s="271"/>
      <c r="N13" s="272"/>
      <c r="O13" s="270"/>
      <c r="P13" s="271"/>
      <c r="Q13" s="271"/>
      <c r="R13" s="271"/>
      <c r="S13" s="272"/>
      <c r="T13" s="270"/>
      <c r="U13" s="271"/>
      <c r="V13" s="271"/>
      <c r="W13" s="272"/>
      <c r="X13" s="243"/>
      <c r="Y13" s="244"/>
      <c r="Z13" s="244"/>
      <c r="AA13" s="245"/>
      <c r="AB13" s="243"/>
      <c r="AC13" s="244"/>
      <c r="AD13" s="244"/>
      <c r="AE13" s="244"/>
      <c r="AF13" s="245"/>
      <c r="AG13" s="243"/>
      <c r="AH13" s="244"/>
      <c r="AI13" s="244"/>
      <c r="AJ13" s="245"/>
      <c r="AK13" s="243"/>
      <c r="AL13" s="244"/>
      <c r="AM13" s="244"/>
      <c r="AN13" s="245"/>
      <c r="AO13" s="243"/>
      <c r="AP13" s="244"/>
      <c r="AQ13" s="244"/>
      <c r="AR13" s="244"/>
      <c r="AS13" s="245"/>
      <c r="AT13" s="243"/>
      <c r="AU13" s="244"/>
      <c r="AV13" s="244"/>
      <c r="AW13" s="245"/>
      <c r="AX13" s="211"/>
      <c r="AY13" s="212"/>
      <c r="AZ13" s="203"/>
    </row>
    <row r="14" spans="1:52" s="11" customFormat="1">
      <c r="A14" s="217" t="s">
        <v>35</v>
      </c>
      <c r="B14" s="270"/>
      <c r="C14" s="271"/>
      <c r="D14" s="271"/>
      <c r="E14" s="271"/>
      <c r="F14" s="272"/>
      <c r="G14" s="270"/>
      <c r="H14" s="271"/>
      <c r="I14" s="271"/>
      <c r="J14" s="272"/>
      <c r="K14" s="270"/>
      <c r="L14" s="271"/>
      <c r="M14" s="271"/>
      <c r="N14" s="272"/>
      <c r="O14" s="270"/>
      <c r="P14" s="271"/>
      <c r="Q14" s="271"/>
      <c r="R14" s="271"/>
      <c r="S14" s="272"/>
      <c r="T14" s="270"/>
      <c r="U14" s="271"/>
      <c r="V14" s="271"/>
      <c r="W14" s="272"/>
      <c r="X14" s="243"/>
      <c r="Y14" s="244"/>
      <c r="Z14" s="244"/>
      <c r="AA14" s="245"/>
      <c r="AB14" s="243"/>
      <c r="AC14" s="244"/>
      <c r="AD14" s="244"/>
      <c r="AE14" s="244"/>
      <c r="AF14" s="245"/>
      <c r="AG14" s="243"/>
      <c r="AH14" s="244"/>
      <c r="AI14" s="244"/>
      <c r="AJ14" s="245"/>
      <c r="AK14" s="243"/>
      <c r="AL14" s="244"/>
      <c r="AM14" s="244"/>
      <c r="AN14" s="245"/>
      <c r="AO14" s="243"/>
      <c r="AP14" s="244"/>
      <c r="AQ14" s="244"/>
      <c r="AR14" s="244"/>
      <c r="AS14" s="245"/>
      <c r="AT14" s="243"/>
      <c r="AU14" s="244"/>
      <c r="AV14" s="244"/>
      <c r="AW14" s="245"/>
      <c r="AX14" s="211"/>
      <c r="AY14" s="212"/>
      <c r="AZ14" s="260"/>
    </row>
    <row r="15" spans="1:52" s="11" customFormat="1">
      <c r="A15" s="217" t="s">
        <v>125</v>
      </c>
      <c r="B15" s="574"/>
      <c r="C15" s="575"/>
      <c r="D15" s="575"/>
      <c r="E15" s="575"/>
      <c r="F15" s="576"/>
      <c r="G15" s="574"/>
      <c r="H15" s="575"/>
      <c r="I15" s="575"/>
      <c r="J15" s="576"/>
      <c r="K15" s="574"/>
      <c r="L15" s="575"/>
      <c r="M15" s="575"/>
      <c r="N15" s="576"/>
      <c r="O15" s="574"/>
      <c r="P15" s="575"/>
      <c r="Q15" s="575"/>
      <c r="R15" s="575"/>
      <c r="S15" s="576"/>
      <c r="T15" s="574"/>
      <c r="U15" s="575"/>
      <c r="V15" s="575"/>
      <c r="W15" s="576"/>
      <c r="X15" s="574"/>
      <c r="Y15" s="575"/>
      <c r="Z15" s="575"/>
      <c r="AA15" s="576"/>
      <c r="AB15" s="574"/>
      <c r="AC15" s="575"/>
      <c r="AD15" s="575"/>
      <c r="AE15" s="575"/>
      <c r="AF15" s="576"/>
      <c r="AG15" s="574"/>
      <c r="AH15" s="575"/>
      <c r="AI15" s="575"/>
      <c r="AJ15" s="576"/>
      <c r="AK15" s="574"/>
      <c r="AL15" s="575"/>
      <c r="AM15" s="575"/>
      <c r="AN15" s="576"/>
      <c r="AO15" s="574"/>
      <c r="AP15" s="575"/>
      <c r="AQ15" s="575"/>
      <c r="AR15" s="575"/>
      <c r="AS15" s="576"/>
      <c r="AT15" s="574"/>
      <c r="AU15" s="575"/>
      <c r="AV15" s="575"/>
      <c r="AW15" s="576"/>
      <c r="AX15" s="211"/>
      <c r="AY15" s="212"/>
      <c r="AZ15" s="260"/>
    </row>
    <row r="16" spans="1:52" s="11" customFormat="1">
      <c r="A16" s="217" t="s">
        <v>326</v>
      </c>
      <c r="B16" s="270"/>
      <c r="C16" s="271"/>
      <c r="D16" s="271"/>
      <c r="E16" s="271"/>
      <c r="F16" s="272"/>
      <c r="G16" s="270"/>
      <c r="H16" s="271"/>
      <c r="I16" s="271"/>
      <c r="J16" s="272"/>
      <c r="K16" s="270"/>
      <c r="L16" s="271"/>
      <c r="M16" s="271"/>
      <c r="N16" s="272"/>
      <c r="O16" s="270"/>
      <c r="P16" s="271"/>
      <c r="Q16" s="271"/>
      <c r="R16" s="271"/>
      <c r="S16" s="272"/>
      <c r="T16" s="270"/>
      <c r="U16" s="271"/>
      <c r="V16" s="271"/>
      <c r="W16" s="272"/>
      <c r="X16" s="243"/>
      <c r="Y16" s="244"/>
      <c r="Z16" s="244"/>
      <c r="AA16" s="245"/>
      <c r="AB16" s="243"/>
      <c r="AC16" s="244"/>
      <c r="AD16" s="244"/>
      <c r="AE16" s="244"/>
      <c r="AF16" s="245"/>
      <c r="AG16" s="243"/>
      <c r="AH16" s="244"/>
      <c r="AI16" s="244"/>
      <c r="AJ16" s="245"/>
      <c r="AK16" s="243"/>
      <c r="AL16" s="244"/>
      <c r="AM16" s="244"/>
      <c r="AN16" s="245"/>
      <c r="AO16" s="243"/>
      <c r="AP16" s="244"/>
      <c r="AQ16" s="244"/>
      <c r="AR16" s="244"/>
      <c r="AS16" s="245"/>
      <c r="AT16" s="243"/>
      <c r="AU16" s="244"/>
      <c r="AV16" s="244"/>
      <c r="AW16" s="245"/>
      <c r="AX16" s="211"/>
      <c r="AY16" s="212"/>
      <c r="AZ16" s="260"/>
    </row>
    <row r="17" spans="1:53" s="11" customFormat="1">
      <c r="A17" s="217" t="s">
        <v>315</v>
      </c>
      <c r="B17" s="270"/>
      <c r="C17" s="271"/>
      <c r="D17" s="271"/>
      <c r="E17" s="271"/>
      <c r="F17" s="272"/>
      <c r="G17" s="270"/>
      <c r="H17" s="271"/>
      <c r="I17" s="271"/>
      <c r="J17" s="272"/>
      <c r="K17" s="270"/>
      <c r="L17" s="271"/>
      <c r="M17" s="271"/>
      <c r="N17" s="272"/>
      <c r="O17" s="270"/>
      <c r="P17" s="271"/>
      <c r="Q17" s="271"/>
      <c r="R17" s="271"/>
      <c r="S17" s="272"/>
      <c r="T17" s="270"/>
      <c r="U17" s="271"/>
      <c r="V17" s="271"/>
      <c r="W17" s="272"/>
      <c r="X17" s="243"/>
      <c r="Y17" s="244"/>
      <c r="Z17" s="244"/>
      <c r="AA17" s="245"/>
      <c r="AB17" s="243"/>
      <c r="AC17" s="244"/>
      <c r="AD17" s="244"/>
      <c r="AE17" s="244"/>
      <c r="AF17" s="245"/>
      <c r="AG17" s="243"/>
      <c r="AH17" s="244"/>
      <c r="AI17" s="244"/>
      <c r="AJ17" s="245"/>
      <c r="AK17" s="243"/>
      <c r="AL17" s="244"/>
      <c r="AM17" s="244"/>
      <c r="AN17" s="245"/>
      <c r="AO17" s="243"/>
      <c r="AP17" s="244"/>
      <c r="AQ17" s="244"/>
      <c r="AR17" s="244"/>
      <c r="AS17" s="245"/>
      <c r="AT17" s="243"/>
      <c r="AU17" s="244"/>
      <c r="AV17" s="244"/>
      <c r="AW17" s="245"/>
      <c r="AX17" s="211"/>
      <c r="AY17" s="212"/>
      <c r="AZ17" s="260"/>
    </row>
    <row r="18" spans="1:53" s="11" customFormat="1">
      <c r="A18" s="217" t="s">
        <v>124</v>
      </c>
      <c r="B18" s="270"/>
      <c r="C18" s="271"/>
      <c r="D18" s="271"/>
      <c r="E18" s="271"/>
      <c r="F18" s="272"/>
      <c r="G18" s="270"/>
      <c r="H18" s="271"/>
      <c r="I18" s="271"/>
      <c r="J18" s="272"/>
      <c r="K18" s="270"/>
      <c r="L18" s="271"/>
      <c r="M18" s="271"/>
      <c r="N18" s="272"/>
      <c r="O18" s="270"/>
      <c r="P18" s="271"/>
      <c r="Q18" s="271"/>
      <c r="R18" s="271"/>
      <c r="S18" s="272"/>
      <c r="T18" s="270"/>
      <c r="U18" s="271"/>
      <c r="V18" s="271"/>
      <c r="W18" s="272"/>
      <c r="X18" s="243"/>
      <c r="Y18" s="244"/>
      <c r="Z18" s="244"/>
      <c r="AA18" s="245"/>
      <c r="AB18" s="243"/>
      <c r="AC18" s="244"/>
      <c r="AD18" s="244"/>
      <c r="AE18" s="244"/>
      <c r="AF18" s="245"/>
      <c r="AG18" s="243"/>
      <c r="AH18" s="244"/>
      <c r="AI18" s="244"/>
      <c r="AJ18" s="245"/>
      <c r="AK18" s="243"/>
      <c r="AL18" s="244"/>
      <c r="AM18" s="244"/>
      <c r="AN18" s="245"/>
      <c r="AO18" s="243"/>
      <c r="AP18" s="244"/>
      <c r="AQ18" s="244"/>
      <c r="AR18" s="244"/>
      <c r="AS18" s="245"/>
      <c r="AT18" s="243"/>
      <c r="AU18" s="244"/>
      <c r="AV18" s="244"/>
      <c r="AW18" s="245"/>
      <c r="AX18" s="211"/>
      <c r="AY18" s="212"/>
    </row>
    <row r="19" spans="1:53" s="11" customFormat="1">
      <c r="A19" s="217" t="s">
        <v>316</v>
      </c>
      <c r="B19" s="555" t="s">
        <v>6</v>
      </c>
      <c r="C19" s="556"/>
      <c r="D19" s="556"/>
      <c r="E19" s="556"/>
      <c r="F19" s="557"/>
      <c r="G19" s="555" t="s">
        <v>6</v>
      </c>
      <c r="H19" s="556"/>
      <c r="I19" s="556"/>
      <c r="J19" s="557"/>
      <c r="K19" s="555" t="s">
        <v>6</v>
      </c>
      <c r="L19" s="556"/>
      <c r="M19" s="556"/>
      <c r="N19" s="557"/>
      <c r="O19" s="555" t="s">
        <v>6</v>
      </c>
      <c r="P19" s="556"/>
      <c r="Q19" s="556"/>
      <c r="R19" s="556"/>
      <c r="S19" s="557"/>
      <c r="T19" s="555" t="s">
        <v>6</v>
      </c>
      <c r="U19" s="556"/>
      <c r="V19" s="556"/>
      <c r="W19" s="557"/>
      <c r="X19" s="555" t="s">
        <v>36</v>
      </c>
      <c r="Y19" s="556"/>
      <c r="Z19" s="556"/>
      <c r="AA19" s="557"/>
      <c r="AB19" s="555" t="s">
        <v>36</v>
      </c>
      <c r="AC19" s="556"/>
      <c r="AD19" s="556"/>
      <c r="AE19" s="556"/>
      <c r="AF19" s="557"/>
      <c r="AG19" s="555"/>
      <c r="AH19" s="556"/>
      <c r="AI19" s="556"/>
      <c r="AJ19" s="557"/>
      <c r="AK19" s="555"/>
      <c r="AL19" s="556"/>
      <c r="AM19" s="556"/>
      <c r="AN19" s="557"/>
      <c r="AO19" s="555"/>
      <c r="AP19" s="556"/>
      <c r="AQ19" s="556"/>
      <c r="AR19" s="556"/>
      <c r="AS19" s="557"/>
      <c r="AT19" s="555"/>
      <c r="AU19" s="556"/>
      <c r="AV19" s="556"/>
      <c r="AW19" s="557"/>
      <c r="AX19" s="211"/>
      <c r="AY19" s="212"/>
    </row>
    <row r="20" spans="1:53" s="11" customFormat="1">
      <c r="A20" s="217" t="s">
        <v>317</v>
      </c>
      <c r="B20" s="571" t="s">
        <v>6</v>
      </c>
      <c r="C20" s="572"/>
      <c r="D20" s="572"/>
      <c r="E20" s="572"/>
      <c r="F20" s="573"/>
      <c r="G20" s="571" t="s">
        <v>6</v>
      </c>
      <c r="H20" s="572"/>
      <c r="I20" s="572"/>
      <c r="J20" s="573"/>
      <c r="K20" s="571" t="s">
        <v>6</v>
      </c>
      <c r="L20" s="572"/>
      <c r="M20" s="572"/>
      <c r="N20" s="573"/>
      <c r="O20" s="571" t="s">
        <v>6</v>
      </c>
      <c r="P20" s="572"/>
      <c r="Q20" s="572"/>
      <c r="R20" s="572"/>
      <c r="S20" s="573"/>
      <c r="T20" s="571" t="s">
        <v>6</v>
      </c>
      <c r="U20" s="572"/>
      <c r="V20" s="572"/>
      <c r="W20" s="573"/>
      <c r="X20" s="571">
        <f>'RADIO NACIONAL  2018'!AE21</f>
        <v>39</v>
      </c>
      <c r="Y20" s="572"/>
      <c r="Z20" s="572"/>
      <c r="AA20" s="573"/>
      <c r="AB20" s="571">
        <f>'RADIO NACIONAL  2018'!BM21</f>
        <v>76</v>
      </c>
      <c r="AC20" s="572"/>
      <c r="AD20" s="572"/>
      <c r="AE20" s="572"/>
      <c r="AF20" s="573"/>
      <c r="AG20" s="580"/>
      <c r="AH20" s="581"/>
      <c r="AI20" s="581"/>
      <c r="AJ20" s="582"/>
      <c r="AK20" s="580"/>
      <c r="AL20" s="581"/>
      <c r="AM20" s="581"/>
      <c r="AN20" s="582"/>
      <c r="AO20" s="555"/>
      <c r="AP20" s="556"/>
      <c r="AQ20" s="556"/>
      <c r="AR20" s="556"/>
      <c r="AS20" s="557"/>
      <c r="AT20" s="580"/>
      <c r="AU20" s="581"/>
      <c r="AV20" s="581"/>
      <c r="AW20" s="582"/>
      <c r="AX20" s="258">
        <f>SUM(X20:AW20)</f>
        <v>115</v>
      </c>
      <c r="AY20" s="212"/>
    </row>
    <row r="21" spans="1:53" s="11" customFormat="1" ht="15.75">
      <c r="A21" s="217" t="s">
        <v>318</v>
      </c>
      <c r="B21" s="542">
        <v>0</v>
      </c>
      <c r="C21" s="542"/>
      <c r="D21" s="542"/>
      <c r="E21" s="542"/>
      <c r="F21" s="542"/>
      <c r="G21" s="547">
        <v>0</v>
      </c>
      <c r="H21" s="542"/>
      <c r="I21" s="542"/>
      <c r="J21" s="542"/>
      <c r="K21" s="547">
        <v>0</v>
      </c>
      <c r="L21" s="542"/>
      <c r="M21" s="542"/>
      <c r="N21" s="542"/>
      <c r="O21" s="542">
        <v>0</v>
      </c>
      <c r="P21" s="542"/>
      <c r="Q21" s="542"/>
      <c r="R21" s="542"/>
      <c r="S21" s="542"/>
      <c r="T21" s="547">
        <v>0</v>
      </c>
      <c r="U21" s="542"/>
      <c r="V21" s="542"/>
      <c r="W21" s="542"/>
      <c r="X21" s="547">
        <v>27286251</v>
      </c>
      <c r="Y21" s="542"/>
      <c r="Z21" s="542"/>
      <c r="AA21" s="542"/>
      <c r="AB21" s="542">
        <v>53173208</v>
      </c>
      <c r="AC21" s="542"/>
      <c r="AD21" s="542"/>
      <c r="AE21" s="542"/>
      <c r="AF21" s="542"/>
      <c r="AG21" s="547">
        <v>0</v>
      </c>
      <c r="AH21" s="542"/>
      <c r="AI21" s="542"/>
      <c r="AJ21" s="542"/>
      <c r="AK21" s="547">
        <v>0</v>
      </c>
      <c r="AL21" s="542"/>
      <c r="AM21" s="542"/>
      <c r="AN21" s="542"/>
      <c r="AO21" s="542">
        <v>0</v>
      </c>
      <c r="AP21" s="542"/>
      <c r="AQ21" s="542"/>
      <c r="AR21" s="542"/>
      <c r="AS21" s="542"/>
      <c r="AT21" s="547">
        <v>0</v>
      </c>
      <c r="AU21" s="542"/>
      <c r="AV21" s="542"/>
      <c r="AW21" s="542"/>
      <c r="AX21" s="218">
        <f>SUM(X21:AW21)</f>
        <v>80459459</v>
      </c>
      <c r="AY21" s="219">
        <f>AX21/AX101</f>
        <v>0.22166293417220892</v>
      </c>
      <c r="AZ21" s="311" t="s">
        <v>6</v>
      </c>
      <c r="BA21" s="312" t="s">
        <v>6</v>
      </c>
    </row>
    <row r="22" spans="1:53" s="11" customFormat="1">
      <c r="A22" s="217"/>
      <c r="B22" s="275"/>
      <c r="C22" s="276"/>
      <c r="D22" s="276"/>
      <c r="E22" s="276"/>
      <c r="F22" s="277"/>
      <c r="G22" s="275"/>
      <c r="H22" s="276"/>
      <c r="I22" s="276"/>
      <c r="J22" s="277"/>
      <c r="K22" s="275"/>
      <c r="L22" s="276"/>
      <c r="M22" s="276"/>
      <c r="N22" s="277"/>
      <c r="O22" s="275"/>
      <c r="P22" s="276"/>
      <c r="Q22" s="276"/>
      <c r="R22" s="276"/>
      <c r="S22" s="277"/>
      <c r="T22" s="275"/>
      <c r="U22" s="276"/>
      <c r="V22" s="276"/>
      <c r="W22" s="277"/>
      <c r="X22" s="208"/>
      <c r="Y22" s="209"/>
      <c r="Z22" s="209"/>
      <c r="AA22" s="210"/>
      <c r="AB22" s="208"/>
      <c r="AC22" s="209"/>
      <c r="AD22" s="209"/>
      <c r="AE22" s="209"/>
      <c r="AF22" s="210"/>
      <c r="AG22" s="209"/>
      <c r="AH22" s="209"/>
      <c r="AI22" s="209"/>
      <c r="AJ22" s="209"/>
      <c r="AK22" s="209"/>
      <c r="AL22" s="209"/>
      <c r="AM22" s="209"/>
      <c r="AN22" s="209"/>
      <c r="AO22" s="208"/>
      <c r="AP22" s="209"/>
      <c r="AQ22" s="209"/>
      <c r="AR22" s="209"/>
      <c r="AS22" s="210"/>
      <c r="AT22" s="208"/>
      <c r="AU22" s="209"/>
      <c r="AV22" s="209"/>
      <c r="AW22" s="210"/>
      <c r="AX22" s="211"/>
      <c r="AY22" s="212"/>
    </row>
    <row r="23" spans="1:53" s="11" customFormat="1">
      <c r="A23" s="207" t="s">
        <v>113</v>
      </c>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4"/>
      <c r="AJ23" s="214"/>
      <c r="AK23" s="214"/>
      <c r="AL23" s="214"/>
      <c r="AM23" s="213"/>
      <c r="AN23" s="213"/>
      <c r="AO23" s="214"/>
      <c r="AP23" s="214"/>
      <c r="AQ23" s="214"/>
      <c r="AR23" s="214"/>
      <c r="AS23" s="213"/>
      <c r="AT23" s="214"/>
      <c r="AU23" s="214"/>
      <c r="AV23" s="214"/>
      <c r="AW23" s="214"/>
      <c r="AX23" s="211"/>
      <c r="AY23" s="212"/>
      <c r="BA23" s="203" t="s">
        <v>6</v>
      </c>
    </row>
    <row r="24" spans="1:53" s="11" customFormat="1">
      <c r="A24" s="217" t="s">
        <v>327</v>
      </c>
      <c r="B24" s="558"/>
      <c r="C24" s="559"/>
      <c r="D24" s="559"/>
      <c r="E24" s="559"/>
      <c r="F24" s="560"/>
      <c r="G24" s="558"/>
      <c r="H24" s="559"/>
      <c r="I24" s="559"/>
      <c r="J24" s="560"/>
      <c r="K24" s="558"/>
      <c r="L24" s="559"/>
      <c r="M24" s="559"/>
      <c r="N24" s="560"/>
      <c r="O24" s="558"/>
      <c r="P24" s="559"/>
      <c r="Q24" s="559"/>
      <c r="R24" s="559"/>
      <c r="S24" s="560"/>
      <c r="T24" s="558"/>
      <c r="U24" s="559"/>
      <c r="V24" s="559"/>
      <c r="W24" s="560"/>
      <c r="X24" s="558"/>
      <c r="Y24" s="559"/>
      <c r="Z24" s="559"/>
      <c r="AA24" s="560"/>
      <c r="AB24" s="558"/>
      <c r="AC24" s="559"/>
      <c r="AD24" s="559"/>
      <c r="AE24" s="559"/>
      <c r="AF24" s="560"/>
      <c r="AG24" s="579"/>
      <c r="AH24" s="577"/>
      <c r="AI24" s="577"/>
      <c r="AJ24" s="578"/>
      <c r="AK24" s="577"/>
      <c r="AL24" s="577"/>
      <c r="AM24" s="577"/>
      <c r="AN24" s="578"/>
      <c r="AO24" s="579"/>
      <c r="AP24" s="577"/>
      <c r="AQ24" s="577"/>
      <c r="AR24" s="577"/>
      <c r="AS24" s="304"/>
      <c r="AT24" s="579"/>
      <c r="AU24" s="577"/>
      <c r="AV24" s="577"/>
      <c r="AW24" s="578"/>
      <c r="AX24" s="305"/>
      <c r="AY24" s="212"/>
      <c r="BA24" s="203" t="s">
        <v>6</v>
      </c>
    </row>
    <row r="25" spans="1:53" s="11" customFormat="1">
      <c r="A25" s="287" t="s">
        <v>149</v>
      </c>
      <c r="B25" s="294"/>
      <c r="C25" s="288"/>
      <c r="D25" s="288"/>
      <c r="E25" s="288"/>
      <c r="F25" s="295"/>
      <c r="G25" s="294"/>
      <c r="H25" s="288"/>
      <c r="I25" s="288"/>
      <c r="J25" s="295"/>
      <c r="K25" s="294"/>
      <c r="L25" s="288"/>
      <c r="M25" s="288"/>
      <c r="N25" s="295"/>
      <c r="O25" s="294"/>
      <c r="P25" s="288"/>
      <c r="Q25" s="288"/>
      <c r="R25" s="288"/>
      <c r="S25" s="295"/>
      <c r="T25" s="294"/>
      <c r="U25" s="288"/>
      <c r="V25" s="288"/>
      <c r="W25" s="295"/>
      <c r="X25" s="294"/>
      <c r="Y25" s="288"/>
      <c r="Z25" s="288"/>
      <c r="AA25" s="295"/>
      <c r="AB25" s="294"/>
      <c r="AC25" s="288"/>
      <c r="AD25" s="288"/>
      <c r="AE25" s="288"/>
      <c r="AF25" s="295"/>
      <c r="AG25" s="294"/>
      <c r="AH25" s="288"/>
      <c r="AI25" s="288"/>
      <c r="AJ25" s="295"/>
      <c r="AK25" s="288"/>
      <c r="AL25" s="288"/>
      <c r="AM25" s="288"/>
      <c r="AN25" s="295"/>
      <c r="AO25" s="294"/>
      <c r="AP25" s="288"/>
      <c r="AQ25" s="288"/>
      <c r="AR25" s="288"/>
      <c r="AS25" s="295"/>
      <c r="AT25" s="294"/>
      <c r="AU25" s="288"/>
      <c r="AV25" s="288"/>
      <c r="AW25" s="295"/>
      <c r="AX25" s="309"/>
      <c r="AY25" s="309"/>
    </row>
    <row r="26" spans="1:53" s="11" customFormat="1">
      <c r="A26" s="287" t="s">
        <v>151</v>
      </c>
      <c r="B26" s="296"/>
      <c r="C26" s="289"/>
      <c r="D26" s="289"/>
      <c r="E26" s="289"/>
      <c r="F26" s="297"/>
      <c r="G26" s="296"/>
      <c r="H26" s="289"/>
      <c r="I26" s="289"/>
      <c r="J26" s="297"/>
      <c r="K26" s="296"/>
      <c r="L26" s="289"/>
      <c r="M26" s="289"/>
      <c r="N26" s="297"/>
      <c r="O26" s="296"/>
      <c r="P26" s="289"/>
      <c r="Q26" s="289"/>
      <c r="R26" s="289"/>
      <c r="S26" s="297"/>
      <c r="T26" s="296"/>
      <c r="U26" s="289"/>
      <c r="V26" s="289"/>
      <c r="W26" s="297"/>
      <c r="X26" s="296"/>
      <c r="Y26" s="289"/>
      <c r="Z26" s="289"/>
      <c r="AA26" s="297"/>
      <c r="AB26" s="296"/>
      <c r="AC26" s="289"/>
      <c r="AD26" s="289"/>
      <c r="AE26" s="289"/>
      <c r="AF26" s="297"/>
      <c r="AG26" s="296"/>
      <c r="AH26" s="289"/>
      <c r="AI26" s="289"/>
      <c r="AJ26" s="297"/>
      <c r="AK26" s="289"/>
      <c r="AL26" s="289"/>
      <c r="AM26" s="289"/>
      <c r="AN26" s="297"/>
      <c r="AO26" s="296"/>
      <c r="AP26" s="289"/>
      <c r="AQ26" s="289"/>
      <c r="AR26" s="289"/>
      <c r="AS26" s="297"/>
      <c r="AT26" s="296"/>
      <c r="AU26" s="289"/>
      <c r="AV26" s="289"/>
      <c r="AW26" s="297"/>
      <c r="AX26" s="306"/>
      <c r="AY26" s="306"/>
    </row>
    <row r="27" spans="1:53" s="11" customFormat="1">
      <c r="A27" s="287" t="s">
        <v>349</v>
      </c>
      <c r="B27" s="296"/>
      <c r="C27" s="289"/>
      <c r="D27" s="289"/>
      <c r="E27" s="289"/>
      <c r="F27" s="297"/>
      <c r="G27" s="296"/>
      <c r="H27" s="289"/>
      <c r="I27" s="289"/>
      <c r="J27" s="297"/>
      <c r="K27" s="296"/>
      <c r="L27" s="289"/>
      <c r="M27" s="289"/>
      <c r="N27" s="297"/>
      <c r="O27" s="296"/>
      <c r="P27" s="289"/>
      <c r="Q27" s="289"/>
      <c r="R27" s="289"/>
      <c r="S27" s="297"/>
      <c r="T27" s="296"/>
      <c r="U27" s="289"/>
      <c r="V27" s="289"/>
      <c r="W27" s="297"/>
      <c r="X27" s="296"/>
      <c r="Y27" s="289"/>
      <c r="Z27" s="289"/>
      <c r="AA27" s="297"/>
      <c r="AB27" s="296"/>
      <c r="AC27" s="289"/>
      <c r="AD27" s="289"/>
      <c r="AE27" s="289"/>
      <c r="AF27" s="297"/>
      <c r="AG27" s="296"/>
      <c r="AH27" s="289"/>
      <c r="AI27" s="289"/>
      <c r="AJ27" s="297"/>
      <c r="AK27" s="289"/>
      <c r="AL27" s="289"/>
      <c r="AM27" s="289"/>
      <c r="AN27" s="297"/>
      <c r="AO27" s="296"/>
      <c r="AP27" s="289"/>
      <c r="AQ27" s="289"/>
      <c r="AR27" s="289"/>
      <c r="AS27" s="297"/>
      <c r="AT27" s="296"/>
      <c r="AU27" s="289"/>
      <c r="AV27" s="289"/>
      <c r="AW27" s="297"/>
      <c r="AX27" s="306"/>
      <c r="AY27" s="306"/>
    </row>
    <row r="28" spans="1:53" s="11" customFormat="1">
      <c r="A28" s="287" t="s">
        <v>155</v>
      </c>
      <c r="B28" s="296"/>
      <c r="C28" s="289"/>
      <c r="D28" s="289"/>
      <c r="E28" s="289"/>
      <c r="F28" s="297"/>
      <c r="G28" s="296"/>
      <c r="H28" s="289"/>
      <c r="I28" s="289"/>
      <c r="J28" s="297"/>
      <c r="K28" s="296"/>
      <c r="L28" s="289"/>
      <c r="M28" s="289"/>
      <c r="N28" s="297"/>
      <c r="O28" s="296"/>
      <c r="P28" s="289"/>
      <c r="Q28" s="289"/>
      <c r="R28" s="289"/>
      <c r="S28" s="297"/>
      <c r="T28" s="296"/>
      <c r="U28" s="289"/>
      <c r="V28" s="289"/>
      <c r="W28" s="297"/>
      <c r="X28" s="296"/>
      <c r="Y28" s="289"/>
      <c r="Z28" s="289"/>
      <c r="AA28" s="297"/>
      <c r="AB28" s="296"/>
      <c r="AC28" s="289"/>
      <c r="AD28" s="289"/>
      <c r="AE28" s="289"/>
      <c r="AF28" s="297"/>
      <c r="AG28" s="296"/>
      <c r="AH28" s="289"/>
      <c r="AI28" s="289"/>
      <c r="AJ28" s="297"/>
      <c r="AK28" s="289"/>
      <c r="AL28" s="289"/>
      <c r="AM28" s="289"/>
      <c r="AN28" s="297"/>
      <c r="AO28" s="296"/>
      <c r="AP28" s="289"/>
      <c r="AQ28" s="289"/>
      <c r="AR28" s="289"/>
      <c r="AS28" s="297"/>
      <c r="AT28" s="296"/>
      <c r="AU28" s="289"/>
      <c r="AV28" s="289"/>
      <c r="AW28" s="297"/>
      <c r="AX28" s="306"/>
      <c r="AY28" s="306"/>
    </row>
    <row r="29" spans="1:53" s="11" customFormat="1">
      <c r="A29" s="287" t="s">
        <v>157</v>
      </c>
      <c r="B29" s="296"/>
      <c r="C29" s="289"/>
      <c r="D29" s="289"/>
      <c r="E29" s="289"/>
      <c r="F29" s="297"/>
      <c r="G29" s="296"/>
      <c r="H29" s="289"/>
      <c r="I29" s="289"/>
      <c r="J29" s="297"/>
      <c r="K29" s="296"/>
      <c r="L29" s="289"/>
      <c r="M29" s="289"/>
      <c r="N29" s="297"/>
      <c r="O29" s="296"/>
      <c r="P29" s="289"/>
      <c r="Q29" s="289"/>
      <c r="R29" s="289"/>
      <c r="S29" s="297"/>
      <c r="T29" s="296"/>
      <c r="U29" s="289"/>
      <c r="V29" s="289"/>
      <c r="W29" s="297"/>
      <c r="X29" s="296"/>
      <c r="Y29" s="289"/>
      <c r="Z29" s="289"/>
      <c r="AA29" s="297"/>
      <c r="AB29" s="296"/>
      <c r="AC29" s="289"/>
      <c r="AD29" s="289"/>
      <c r="AE29" s="289"/>
      <c r="AF29" s="297"/>
      <c r="AG29" s="296"/>
      <c r="AH29" s="289"/>
      <c r="AI29" s="289"/>
      <c r="AJ29" s="297"/>
      <c r="AK29" s="289"/>
      <c r="AL29" s="289"/>
      <c r="AM29" s="289"/>
      <c r="AN29" s="297"/>
      <c r="AO29" s="296"/>
      <c r="AP29" s="289"/>
      <c r="AQ29" s="289"/>
      <c r="AR29" s="289"/>
      <c r="AS29" s="297"/>
      <c r="AT29" s="296"/>
      <c r="AU29" s="289"/>
      <c r="AV29" s="289"/>
      <c r="AW29" s="297"/>
      <c r="AX29" s="306"/>
      <c r="AY29" s="306"/>
    </row>
    <row r="30" spans="1:53" s="11" customFormat="1">
      <c r="A30" s="287" t="s">
        <v>278</v>
      </c>
      <c r="B30" s="298"/>
      <c r="C30" s="290"/>
      <c r="D30" s="290"/>
      <c r="E30" s="290"/>
      <c r="F30" s="299"/>
      <c r="G30" s="298"/>
      <c r="H30" s="290"/>
      <c r="I30" s="290"/>
      <c r="J30" s="299"/>
      <c r="K30" s="298"/>
      <c r="L30" s="290"/>
      <c r="M30" s="290"/>
      <c r="N30" s="299"/>
      <c r="O30" s="298"/>
      <c r="P30" s="290"/>
      <c r="Q30" s="290"/>
      <c r="R30" s="290"/>
      <c r="S30" s="299"/>
      <c r="T30" s="298"/>
      <c r="U30" s="290"/>
      <c r="V30" s="290"/>
      <c r="W30" s="299"/>
      <c r="X30" s="298"/>
      <c r="Y30" s="290"/>
      <c r="Z30" s="290"/>
      <c r="AA30" s="299"/>
      <c r="AB30" s="298"/>
      <c r="AC30" s="290"/>
      <c r="AD30" s="290"/>
      <c r="AE30" s="290"/>
      <c r="AF30" s="299"/>
      <c r="AG30" s="298"/>
      <c r="AH30" s="290"/>
      <c r="AI30" s="290"/>
      <c r="AJ30" s="299"/>
      <c r="AK30" s="290"/>
      <c r="AL30" s="290"/>
      <c r="AM30" s="290"/>
      <c r="AN30" s="299"/>
      <c r="AO30" s="298"/>
      <c r="AP30" s="290"/>
      <c r="AQ30" s="290"/>
      <c r="AR30" s="290"/>
      <c r="AS30" s="299"/>
      <c r="AT30" s="298"/>
      <c r="AU30" s="290"/>
      <c r="AV30" s="290"/>
      <c r="AW30" s="299"/>
      <c r="AX30" s="307"/>
      <c r="AY30" s="307"/>
    </row>
    <row r="31" spans="1:53" s="11" customFormat="1">
      <c r="A31" s="287" t="s">
        <v>161</v>
      </c>
      <c r="B31" s="300"/>
      <c r="C31" s="291"/>
      <c r="D31" s="291"/>
      <c r="E31" s="291"/>
      <c r="F31" s="301"/>
      <c r="G31" s="300"/>
      <c r="H31" s="291"/>
      <c r="I31" s="291"/>
      <c r="J31" s="301"/>
      <c r="K31" s="300"/>
      <c r="L31" s="291"/>
      <c r="M31" s="291"/>
      <c r="N31" s="301"/>
      <c r="O31" s="300"/>
      <c r="P31" s="291"/>
      <c r="Q31" s="291"/>
      <c r="R31" s="291"/>
      <c r="S31" s="301"/>
      <c r="T31" s="300"/>
      <c r="U31" s="291"/>
      <c r="V31" s="291"/>
      <c r="W31" s="301"/>
      <c r="X31" s="300"/>
      <c r="Y31" s="291"/>
      <c r="Z31" s="291"/>
      <c r="AA31" s="301"/>
      <c r="AB31" s="300"/>
      <c r="AC31" s="291"/>
      <c r="AD31" s="291"/>
      <c r="AE31" s="291"/>
      <c r="AF31" s="301"/>
      <c r="AG31" s="300"/>
      <c r="AH31" s="291"/>
      <c r="AI31" s="291"/>
      <c r="AJ31" s="301"/>
      <c r="AK31" s="291"/>
      <c r="AL31" s="291"/>
      <c r="AM31" s="291"/>
      <c r="AN31" s="301"/>
      <c r="AO31" s="300"/>
      <c r="AP31" s="291"/>
      <c r="AQ31" s="291"/>
      <c r="AR31" s="291"/>
      <c r="AS31" s="301"/>
      <c r="AT31" s="300"/>
      <c r="AU31" s="291"/>
      <c r="AV31" s="291"/>
      <c r="AW31" s="301"/>
      <c r="AX31" s="308"/>
      <c r="AY31" s="308"/>
    </row>
    <row r="32" spans="1:53" s="11" customFormat="1">
      <c r="A32" s="287" t="s">
        <v>159</v>
      </c>
      <c r="B32" s="294"/>
      <c r="C32" s="288"/>
      <c r="D32" s="288"/>
      <c r="E32" s="288"/>
      <c r="F32" s="295"/>
      <c r="G32" s="294"/>
      <c r="H32" s="288"/>
      <c r="I32" s="288"/>
      <c r="J32" s="295"/>
      <c r="K32" s="294"/>
      <c r="L32" s="288"/>
      <c r="M32" s="288"/>
      <c r="N32" s="295"/>
      <c r="O32" s="294"/>
      <c r="P32" s="288"/>
      <c r="Q32" s="288"/>
      <c r="R32" s="288"/>
      <c r="S32" s="295"/>
      <c r="T32" s="294"/>
      <c r="U32" s="288"/>
      <c r="V32" s="288"/>
      <c r="W32" s="295"/>
      <c r="X32" s="294"/>
      <c r="Y32" s="288"/>
      <c r="Z32" s="288"/>
      <c r="AA32" s="295"/>
      <c r="AB32" s="294"/>
      <c r="AC32" s="288"/>
      <c r="AD32" s="288"/>
      <c r="AE32" s="288"/>
      <c r="AF32" s="295"/>
      <c r="AG32" s="294"/>
      <c r="AH32" s="288"/>
      <c r="AI32" s="288"/>
      <c r="AJ32" s="295"/>
      <c r="AK32" s="288"/>
      <c r="AL32" s="288"/>
      <c r="AM32" s="288"/>
      <c r="AN32" s="295"/>
      <c r="AO32" s="294"/>
      <c r="AP32" s="288"/>
      <c r="AQ32" s="288"/>
      <c r="AR32" s="288"/>
      <c r="AS32" s="295"/>
      <c r="AT32" s="294"/>
      <c r="AU32" s="288"/>
      <c r="AV32" s="288"/>
      <c r="AW32" s="295"/>
      <c r="AX32" s="309"/>
      <c r="AY32" s="309"/>
    </row>
    <row r="33" spans="1:51" s="11" customFormat="1">
      <c r="A33" s="287" t="s">
        <v>279</v>
      </c>
      <c r="B33" s="294"/>
      <c r="C33" s="288"/>
      <c r="D33" s="288"/>
      <c r="E33" s="288"/>
      <c r="F33" s="295"/>
      <c r="G33" s="294"/>
      <c r="H33" s="288"/>
      <c r="I33" s="288"/>
      <c r="J33" s="295"/>
      <c r="K33" s="294"/>
      <c r="L33" s="288"/>
      <c r="M33" s="288"/>
      <c r="N33" s="295"/>
      <c r="O33" s="294"/>
      <c r="P33" s="288"/>
      <c r="Q33" s="288"/>
      <c r="R33" s="288"/>
      <c r="S33" s="295"/>
      <c r="T33" s="294"/>
      <c r="U33" s="288"/>
      <c r="V33" s="288"/>
      <c r="W33" s="295"/>
      <c r="X33" s="294"/>
      <c r="Y33" s="288"/>
      <c r="Z33" s="288"/>
      <c r="AA33" s="295"/>
      <c r="AB33" s="294"/>
      <c r="AC33" s="288"/>
      <c r="AD33" s="288"/>
      <c r="AE33" s="288"/>
      <c r="AF33" s="295"/>
      <c r="AG33" s="294"/>
      <c r="AH33" s="288"/>
      <c r="AI33" s="288"/>
      <c r="AJ33" s="295"/>
      <c r="AK33" s="288"/>
      <c r="AL33" s="288"/>
      <c r="AM33" s="288"/>
      <c r="AN33" s="295"/>
      <c r="AO33" s="294"/>
      <c r="AP33" s="288"/>
      <c r="AQ33" s="288"/>
      <c r="AR33" s="288"/>
      <c r="AS33" s="295"/>
      <c r="AT33" s="294"/>
      <c r="AU33" s="288"/>
      <c r="AV33" s="288"/>
      <c r="AW33" s="295"/>
      <c r="AX33" s="309"/>
      <c r="AY33" s="309"/>
    </row>
    <row r="34" spans="1:51" s="11" customFormat="1">
      <c r="A34" s="287" t="s">
        <v>163</v>
      </c>
      <c r="B34" s="294"/>
      <c r="C34" s="288"/>
      <c r="D34" s="288"/>
      <c r="E34" s="288"/>
      <c r="F34" s="295"/>
      <c r="G34" s="294"/>
      <c r="H34" s="288"/>
      <c r="I34" s="288"/>
      <c r="J34" s="295"/>
      <c r="K34" s="294"/>
      <c r="L34" s="288"/>
      <c r="M34" s="288"/>
      <c r="N34" s="295"/>
      <c r="O34" s="294"/>
      <c r="P34" s="288"/>
      <c r="Q34" s="288"/>
      <c r="R34" s="288"/>
      <c r="S34" s="295"/>
      <c r="T34" s="294"/>
      <c r="U34" s="288"/>
      <c r="V34" s="288"/>
      <c r="W34" s="295"/>
      <c r="X34" s="294"/>
      <c r="Y34" s="288"/>
      <c r="Z34" s="288"/>
      <c r="AA34" s="295"/>
      <c r="AB34" s="294"/>
      <c r="AC34" s="288"/>
      <c r="AD34" s="288"/>
      <c r="AE34" s="288"/>
      <c r="AF34" s="295"/>
      <c r="AG34" s="294"/>
      <c r="AH34" s="288"/>
      <c r="AI34" s="288"/>
      <c r="AJ34" s="295"/>
      <c r="AK34" s="288"/>
      <c r="AL34" s="288"/>
      <c r="AM34" s="288"/>
      <c r="AN34" s="295"/>
      <c r="AO34" s="294"/>
      <c r="AP34" s="288"/>
      <c r="AQ34" s="288"/>
      <c r="AR34" s="288"/>
      <c r="AS34" s="295"/>
      <c r="AT34" s="294"/>
      <c r="AU34" s="288"/>
      <c r="AV34" s="288"/>
      <c r="AW34" s="295"/>
      <c r="AX34" s="309"/>
      <c r="AY34" s="309"/>
    </row>
    <row r="35" spans="1:51" s="11" customFormat="1">
      <c r="A35" s="287" t="s">
        <v>182</v>
      </c>
      <c r="B35" s="302"/>
      <c r="C35" s="292"/>
      <c r="D35" s="292"/>
      <c r="E35" s="292"/>
      <c r="F35" s="303"/>
      <c r="G35" s="302"/>
      <c r="H35" s="292"/>
      <c r="I35" s="292"/>
      <c r="J35" s="303"/>
      <c r="K35" s="302"/>
      <c r="L35" s="292"/>
      <c r="M35" s="292"/>
      <c r="N35" s="303"/>
      <c r="O35" s="302"/>
      <c r="P35" s="292"/>
      <c r="Q35" s="292"/>
      <c r="R35" s="292"/>
      <c r="S35" s="303"/>
      <c r="T35" s="302"/>
      <c r="U35" s="292"/>
      <c r="V35" s="292"/>
      <c r="W35" s="303"/>
      <c r="X35" s="302"/>
      <c r="Y35" s="292"/>
      <c r="Z35" s="292"/>
      <c r="AA35" s="303"/>
      <c r="AB35" s="302"/>
      <c r="AC35" s="292"/>
      <c r="AD35" s="292"/>
      <c r="AE35" s="292"/>
      <c r="AF35" s="303"/>
      <c r="AG35" s="302"/>
      <c r="AH35" s="292"/>
      <c r="AI35" s="292"/>
      <c r="AJ35" s="303"/>
      <c r="AK35" s="292"/>
      <c r="AL35" s="292"/>
      <c r="AM35" s="292"/>
      <c r="AN35" s="303"/>
      <c r="AO35" s="302"/>
      <c r="AP35" s="292"/>
      <c r="AQ35" s="292"/>
      <c r="AR35" s="292"/>
      <c r="AS35" s="303"/>
      <c r="AT35" s="302"/>
      <c r="AU35" s="292"/>
      <c r="AV35" s="292"/>
      <c r="AW35" s="303"/>
      <c r="AX35" s="310"/>
      <c r="AY35" s="310"/>
    </row>
    <row r="36" spans="1:51" s="11" customFormat="1">
      <c r="A36" s="287" t="s">
        <v>165</v>
      </c>
      <c r="B36" s="294"/>
      <c r="C36" s="288"/>
      <c r="D36" s="288"/>
      <c r="E36" s="288"/>
      <c r="F36" s="295"/>
      <c r="G36" s="294"/>
      <c r="H36" s="288"/>
      <c r="I36" s="288"/>
      <c r="J36" s="295"/>
      <c r="K36" s="294"/>
      <c r="L36" s="288"/>
      <c r="M36" s="288"/>
      <c r="N36" s="295"/>
      <c r="O36" s="294"/>
      <c r="P36" s="288"/>
      <c r="Q36" s="288"/>
      <c r="R36" s="288"/>
      <c r="S36" s="295"/>
      <c r="T36" s="294"/>
      <c r="U36" s="288"/>
      <c r="V36" s="288"/>
      <c r="W36" s="295"/>
      <c r="X36" s="294"/>
      <c r="Y36" s="288"/>
      <c r="Z36" s="288"/>
      <c r="AA36" s="295"/>
      <c r="AB36" s="294"/>
      <c r="AC36" s="288"/>
      <c r="AD36" s="288"/>
      <c r="AE36" s="288"/>
      <c r="AF36" s="295"/>
      <c r="AG36" s="294"/>
      <c r="AH36" s="288"/>
      <c r="AI36" s="288"/>
      <c r="AJ36" s="295"/>
      <c r="AK36" s="288"/>
      <c r="AL36" s="288"/>
      <c r="AM36" s="288"/>
      <c r="AN36" s="295"/>
      <c r="AO36" s="294"/>
      <c r="AP36" s="288"/>
      <c r="AQ36" s="288"/>
      <c r="AR36" s="288"/>
      <c r="AS36" s="295"/>
      <c r="AT36" s="294"/>
      <c r="AU36" s="288"/>
      <c r="AV36" s="288"/>
      <c r="AW36" s="295"/>
      <c r="AX36" s="309"/>
      <c r="AY36" s="309"/>
    </row>
    <row r="37" spans="1:51" s="11" customFormat="1">
      <c r="A37" s="287" t="s">
        <v>167</v>
      </c>
      <c r="B37" s="300"/>
      <c r="C37" s="291"/>
      <c r="D37" s="291"/>
      <c r="E37" s="291"/>
      <c r="F37" s="301"/>
      <c r="G37" s="300"/>
      <c r="H37" s="291"/>
      <c r="I37" s="291"/>
      <c r="J37" s="301"/>
      <c r="K37" s="300"/>
      <c r="L37" s="291"/>
      <c r="M37" s="291"/>
      <c r="N37" s="301"/>
      <c r="O37" s="300"/>
      <c r="P37" s="291"/>
      <c r="Q37" s="291"/>
      <c r="R37" s="291"/>
      <c r="S37" s="301"/>
      <c r="T37" s="300"/>
      <c r="U37" s="291"/>
      <c r="V37" s="291"/>
      <c r="W37" s="301"/>
      <c r="X37" s="300"/>
      <c r="Y37" s="291"/>
      <c r="Z37" s="291"/>
      <c r="AA37" s="301"/>
      <c r="AB37" s="300"/>
      <c r="AC37" s="291"/>
      <c r="AD37" s="291"/>
      <c r="AE37" s="291"/>
      <c r="AF37" s="301"/>
      <c r="AG37" s="300"/>
      <c r="AH37" s="291"/>
      <c r="AI37" s="291"/>
      <c r="AJ37" s="301"/>
      <c r="AK37" s="291"/>
      <c r="AL37" s="291"/>
      <c r="AM37" s="291"/>
      <c r="AN37" s="301"/>
      <c r="AO37" s="300"/>
      <c r="AP37" s="291"/>
      <c r="AQ37" s="291"/>
      <c r="AR37" s="291"/>
      <c r="AS37" s="301"/>
      <c r="AT37" s="300"/>
      <c r="AU37" s="291"/>
      <c r="AV37" s="291"/>
      <c r="AW37" s="301"/>
      <c r="AX37" s="308"/>
      <c r="AY37" s="308"/>
    </row>
    <row r="38" spans="1:51" s="11" customFormat="1">
      <c r="A38" s="287" t="s">
        <v>281</v>
      </c>
      <c r="B38" s="294"/>
      <c r="C38" s="288"/>
      <c r="D38" s="288"/>
      <c r="E38" s="288"/>
      <c r="F38" s="295"/>
      <c r="G38" s="294"/>
      <c r="H38" s="288"/>
      <c r="I38" s="288"/>
      <c r="J38" s="295"/>
      <c r="K38" s="294"/>
      <c r="L38" s="288"/>
      <c r="M38" s="288"/>
      <c r="N38" s="295"/>
      <c r="O38" s="294"/>
      <c r="P38" s="288"/>
      <c r="Q38" s="288"/>
      <c r="R38" s="288"/>
      <c r="S38" s="295"/>
      <c r="T38" s="294"/>
      <c r="U38" s="288"/>
      <c r="V38" s="288"/>
      <c r="W38" s="295"/>
      <c r="X38" s="294"/>
      <c r="Y38" s="288"/>
      <c r="Z38" s="288"/>
      <c r="AA38" s="295"/>
      <c r="AB38" s="294"/>
      <c r="AC38" s="288"/>
      <c r="AD38" s="288"/>
      <c r="AE38" s="288"/>
      <c r="AF38" s="295"/>
      <c r="AG38" s="294"/>
      <c r="AH38" s="288"/>
      <c r="AI38" s="288"/>
      <c r="AJ38" s="295"/>
      <c r="AK38" s="288"/>
      <c r="AL38" s="288"/>
      <c r="AM38" s="288"/>
      <c r="AN38" s="295"/>
      <c r="AO38" s="294"/>
      <c r="AP38" s="288"/>
      <c r="AQ38" s="288"/>
      <c r="AR38" s="288"/>
      <c r="AS38" s="295"/>
      <c r="AT38" s="294"/>
      <c r="AU38" s="288"/>
      <c r="AV38" s="288"/>
      <c r="AW38" s="295"/>
      <c r="AX38" s="309"/>
      <c r="AY38" s="309"/>
    </row>
    <row r="39" spans="1:51" s="11" customFormat="1">
      <c r="A39" s="287" t="s">
        <v>170</v>
      </c>
      <c r="B39" s="294"/>
      <c r="C39" s="288"/>
      <c r="D39" s="288"/>
      <c r="E39" s="288"/>
      <c r="F39" s="295"/>
      <c r="G39" s="294"/>
      <c r="H39" s="288"/>
      <c r="I39" s="288"/>
      <c r="J39" s="295"/>
      <c r="K39" s="294"/>
      <c r="L39" s="288"/>
      <c r="M39" s="288"/>
      <c r="N39" s="295"/>
      <c r="O39" s="294"/>
      <c r="P39" s="288"/>
      <c r="Q39" s="288"/>
      <c r="R39" s="288"/>
      <c r="S39" s="295"/>
      <c r="T39" s="294"/>
      <c r="U39" s="288"/>
      <c r="V39" s="288"/>
      <c r="W39" s="295"/>
      <c r="X39" s="294"/>
      <c r="Y39" s="288"/>
      <c r="Z39" s="288"/>
      <c r="AA39" s="295"/>
      <c r="AB39" s="294"/>
      <c r="AC39" s="288"/>
      <c r="AD39" s="288"/>
      <c r="AE39" s="288"/>
      <c r="AF39" s="295"/>
      <c r="AG39" s="294"/>
      <c r="AH39" s="288"/>
      <c r="AI39" s="288"/>
      <c r="AJ39" s="295"/>
      <c r="AK39" s="288"/>
      <c r="AL39" s="288"/>
      <c r="AM39" s="288"/>
      <c r="AN39" s="295"/>
      <c r="AO39" s="294"/>
      <c r="AP39" s="288"/>
      <c r="AQ39" s="288"/>
      <c r="AR39" s="288"/>
      <c r="AS39" s="295"/>
      <c r="AT39" s="294"/>
      <c r="AU39" s="288"/>
      <c r="AV39" s="288"/>
      <c r="AW39" s="295"/>
      <c r="AX39" s="309"/>
      <c r="AY39" s="309"/>
    </row>
    <row r="40" spans="1:51" s="11" customFormat="1">
      <c r="A40" s="287" t="s">
        <v>283</v>
      </c>
      <c r="B40" s="298"/>
      <c r="C40" s="290"/>
      <c r="D40" s="290"/>
      <c r="E40" s="290"/>
      <c r="F40" s="299"/>
      <c r="G40" s="298"/>
      <c r="H40" s="290"/>
      <c r="I40" s="290"/>
      <c r="J40" s="299"/>
      <c r="K40" s="298"/>
      <c r="L40" s="290"/>
      <c r="M40" s="290"/>
      <c r="N40" s="299"/>
      <c r="O40" s="298"/>
      <c r="P40" s="290"/>
      <c r="Q40" s="290"/>
      <c r="R40" s="290"/>
      <c r="S40" s="299"/>
      <c r="T40" s="298"/>
      <c r="U40" s="290"/>
      <c r="V40" s="290"/>
      <c r="W40" s="299"/>
      <c r="X40" s="298"/>
      <c r="Y40" s="290"/>
      <c r="Z40" s="290"/>
      <c r="AA40" s="299"/>
      <c r="AB40" s="298"/>
      <c r="AC40" s="290"/>
      <c r="AD40" s="290"/>
      <c r="AE40" s="290"/>
      <c r="AF40" s="299"/>
      <c r="AG40" s="298"/>
      <c r="AH40" s="290"/>
      <c r="AI40" s="290"/>
      <c r="AJ40" s="299"/>
      <c r="AK40" s="290"/>
      <c r="AL40" s="290"/>
      <c r="AM40" s="290"/>
      <c r="AN40" s="299"/>
      <c r="AO40" s="298"/>
      <c r="AP40" s="290"/>
      <c r="AQ40" s="290"/>
      <c r="AR40" s="290"/>
      <c r="AS40" s="299"/>
      <c r="AT40" s="298"/>
      <c r="AU40" s="290"/>
      <c r="AV40" s="290"/>
      <c r="AW40" s="299"/>
      <c r="AX40" s="307"/>
      <c r="AY40" s="307"/>
    </row>
    <row r="41" spans="1:51" s="11" customFormat="1">
      <c r="A41" s="287" t="s">
        <v>285</v>
      </c>
      <c r="B41" s="294"/>
      <c r="C41" s="288"/>
      <c r="D41" s="288"/>
      <c r="E41" s="288"/>
      <c r="F41" s="295"/>
      <c r="G41" s="294"/>
      <c r="H41" s="288"/>
      <c r="I41" s="288"/>
      <c r="J41" s="295"/>
      <c r="K41" s="294"/>
      <c r="L41" s="288"/>
      <c r="M41" s="288"/>
      <c r="N41" s="295"/>
      <c r="O41" s="294"/>
      <c r="P41" s="288"/>
      <c r="Q41" s="288"/>
      <c r="R41" s="288"/>
      <c r="S41" s="295"/>
      <c r="T41" s="294"/>
      <c r="U41" s="288"/>
      <c r="V41" s="288"/>
      <c r="W41" s="295"/>
      <c r="X41" s="294"/>
      <c r="Y41" s="288"/>
      <c r="Z41" s="288"/>
      <c r="AA41" s="295"/>
      <c r="AB41" s="294"/>
      <c r="AC41" s="288"/>
      <c r="AD41" s="288"/>
      <c r="AE41" s="288"/>
      <c r="AF41" s="295"/>
      <c r="AG41" s="294"/>
      <c r="AH41" s="288"/>
      <c r="AI41" s="288"/>
      <c r="AJ41" s="295"/>
      <c r="AK41" s="288"/>
      <c r="AL41" s="288"/>
      <c r="AM41" s="288"/>
      <c r="AN41" s="295"/>
      <c r="AO41" s="294"/>
      <c r="AP41" s="288"/>
      <c r="AQ41" s="288"/>
      <c r="AR41" s="288"/>
      <c r="AS41" s="295"/>
      <c r="AT41" s="294"/>
      <c r="AU41" s="288"/>
      <c r="AV41" s="288"/>
      <c r="AW41" s="295"/>
      <c r="AX41" s="309"/>
      <c r="AY41" s="309"/>
    </row>
    <row r="42" spans="1:51" s="11" customFormat="1">
      <c r="A42" s="293" t="s">
        <v>172</v>
      </c>
      <c r="B42" s="294"/>
      <c r="C42" s="288"/>
      <c r="D42" s="288"/>
      <c r="E42" s="288"/>
      <c r="F42" s="295"/>
      <c r="G42" s="294"/>
      <c r="H42" s="288"/>
      <c r="I42" s="288"/>
      <c r="J42" s="295"/>
      <c r="K42" s="294"/>
      <c r="L42" s="288"/>
      <c r="M42" s="288"/>
      <c r="N42" s="295"/>
      <c r="O42" s="294"/>
      <c r="P42" s="288"/>
      <c r="Q42" s="288"/>
      <c r="R42" s="288"/>
      <c r="S42" s="295"/>
      <c r="T42" s="294"/>
      <c r="U42" s="288"/>
      <c r="V42" s="288"/>
      <c r="W42" s="295"/>
      <c r="X42" s="294"/>
      <c r="Y42" s="288"/>
      <c r="Z42" s="288"/>
      <c r="AA42" s="295"/>
      <c r="AB42" s="294"/>
      <c r="AC42" s="288"/>
      <c r="AD42" s="288"/>
      <c r="AE42" s="288"/>
      <c r="AF42" s="295"/>
      <c r="AG42" s="294"/>
      <c r="AH42" s="288"/>
      <c r="AI42" s="288"/>
      <c r="AJ42" s="295"/>
      <c r="AK42" s="288"/>
      <c r="AL42" s="288"/>
      <c r="AM42" s="288"/>
      <c r="AN42" s="295"/>
      <c r="AO42" s="294"/>
      <c r="AP42" s="288"/>
      <c r="AQ42" s="288"/>
      <c r="AR42" s="288"/>
      <c r="AS42" s="295"/>
      <c r="AT42" s="294"/>
      <c r="AU42" s="288"/>
      <c r="AV42" s="288"/>
      <c r="AW42" s="295"/>
      <c r="AX42" s="309"/>
      <c r="AY42" s="309"/>
    </row>
    <row r="43" spans="1:51" s="11" customFormat="1">
      <c r="A43" s="287" t="s">
        <v>173</v>
      </c>
      <c r="B43" s="294"/>
      <c r="C43" s="288"/>
      <c r="D43" s="288"/>
      <c r="E43" s="288"/>
      <c r="F43" s="295"/>
      <c r="G43" s="294"/>
      <c r="H43" s="288"/>
      <c r="I43" s="288"/>
      <c r="J43" s="295"/>
      <c r="K43" s="294"/>
      <c r="L43" s="288"/>
      <c r="M43" s="288"/>
      <c r="N43" s="295"/>
      <c r="O43" s="294"/>
      <c r="P43" s="288"/>
      <c r="Q43" s="288"/>
      <c r="R43" s="288"/>
      <c r="S43" s="295"/>
      <c r="T43" s="294"/>
      <c r="U43" s="288"/>
      <c r="V43" s="288"/>
      <c r="W43" s="295"/>
      <c r="X43" s="294"/>
      <c r="Y43" s="288"/>
      <c r="Z43" s="288"/>
      <c r="AA43" s="295"/>
      <c r="AB43" s="294"/>
      <c r="AC43" s="288"/>
      <c r="AD43" s="288"/>
      <c r="AE43" s="288"/>
      <c r="AF43" s="295"/>
      <c r="AG43" s="294"/>
      <c r="AH43" s="288"/>
      <c r="AI43" s="288"/>
      <c r="AJ43" s="295"/>
      <c r="AK43" s="288"/>
      <c r="AL43" s="288"/>
      <c r="AM43" s="288"/>
      <c r="AN43" s="295"/>
      <c r="AO43" s="294"/>
      <c r="AP43" s="288"/>
      <c r="AQ43" s="288"/>
      <c r="AR43" s="288"/>
      <c r="AS43" s="295"/>
      <c r="AT43" s="294"/>
      <c r="AU43" s="288"/>
      <c r="AV43" s="288"/>
      <c r="AW43" s="295"/>
      <c r="AX43" s="309"/>
      <c r="AY43" s="309"/>
    </row>
    <row r="44" spans="1:51" s="11" customFormat="1">
      <c r="A44" s="287" t="s">
        <v>175</v>
      </c>
      <c r="B44" s="294"/>
      <c r="C44" s="288"/>
      <c r="D44" s="288"/>
      <c r="E44" s="288"/>
      <c r="F44" s="295"/>
      <c r="G44" s="294"/>
      <c r="H44" s="288"/>
      <c r="I44" s="288"/>
      <c r="J44" s="295"/>
      <c r="K44" s="294"/>
      <c r="L44" s="288"/>
      <c r="M44" s="288"/>
      <c r="N44" s="295"/>
      <c r="O44" s="294"/>
      <c r="P44" s="288"/>
      <c r="Q44" s="288"/>
      <c r="R44" s="288"/>
      <c r="S44" s="295"/>
      <c r="T44" s="294"/>
      <c r="U44" s="288"/>
      <c r="V44" s="288"/>
      <c r="W44" s="295"/>
      <c r="X44" s="294"/>
      <c r="Y44" s="288"/>
      <c r="Z44" s="288"/>
      <c r="AA44" s="295"/>
      <c r="AB44" s="294"/>
      <c r="AC44" s="288"/>
      <c r="AD44" s="288"/>
      <c r="AE44" s="288"/>
      <c r="AF44" s="295"/>
      <c r="AG44" s="294"/>
      <c r="AH44" s="288"/>
      <c r="AI44" s="288"/>
      <c r="AJ44" s="295"/>
      <c r="AK44" s="288"/>
      <c r="AL44" s="288"/>
      <c r="AM44" s="288"/>
      <c r="AN44" s="295"/>
      <c r="AO44" s="294"/>
      <c r="AP44" s="288"/>
      <c r="AQ44" s="288"/>
      <c r="AR44" s="288"/>
      <c r="AS44" s="295"/>
      <c r="AT44" s="294"/>
      <c r="AU44" s="288"/>
      <c r="AV44" s="288"/>
      <c r="AW44" s="295"/>
      <c r="AX44" s="309"/>
      <c r="AY44" s="309"/>
    </row>
    <row r="45" spans="1:51" s="11" customFormat="1">
      <c r="A45" s="287" t="s">
        <v>177</v>
      </c>
      <c r="B45" s="294"/>
      <c r="C45" s="288"/>
      <c r="D45" s="288"/>
      <c r="E45" s="288"/>
      <c r="F45" s="295"/>
      <c r="G45" s="294"/>
      <c r="H45" s="288"/>
      <c r="I45" s="288"/>
      <c r="J45" s="295"/>
      <c r="K45" s="294"/>
      <c r="L45" s="288"/>
      <c r="M45" s="288"/>
      <c r="N45" s="295"/>
      <c r="O45" s="294"/>
      <c r="P45" s="288"/>
      <c r="Q45" s="288"/>
      <c r="R45" s="288"/>
      <c r="S45" s="295"/>
      <c r="T45" s="294"/>
      <c r="U45" s="288"/>
      <c r="V45" s="288"/>
      <c r="W45" s="295"/>
      <c r="X45" s="294"/>
      <c r="Y45" s="288"/>
      <c r="Z45" s="288"/>
      <c r="AA45" s="295"/>
      <c r="AB45" s="294"/>
      <c r="AC45" s="288"/>
      <c r="AD45" s="288"/>
      <c r="AE45" s="288"/>
      <c r="AF45" s="295"/>
      <c r="AG45" s="294"/>
      <c r="AH45" s="288"/>
      <c r="AI45" s="288"/>
      <c r="AJ45" s="295"/>
      <c r="AK45" s="288"/>
      <c r="AL45" s="288"/>
      <c r="AM45" s="288"/>
      <c r="AN45" s="295"/>
      <c r="AO45" s="294"/>
      <c r="AP45" s="288"/>
      <c r="AQ45" s="288"/>
      <c r="AR45" s="288"/>
      <c r="AS45" s="295"/>
      <c r="AT45" s="294"/>
      <c r="AU45" s="288"/>
      <c r="AV45" s="288"/>
      <c r="AW45" s="295"/>
      <c r="AX45" s="309"/>
      <c r="AY45" s="309"/>
    </row>
    <row r="46" spans="1:51" s="11" customFormat="1">
      <c r="A46" s="293" t="s">
        <v>287</v>
      </c>
      <c r="B46" s="294"/>
      <c r="C46" s="288"/>
      <c r="D46" s="288"/>
      <c r="E46" s="288"/>
      <c r="F46" s="295"/>
      <c r="G46" s="294"/>
      <c r="H46" s="288"/>
      <c r="I46" s="288"/>
      <c r="J46" s="295"/>
      <c r="K46" s="294"/>
      <c r="L46" s="288"/>
      <c r="M46" s="288"/>
      <c r="N46" s="295"/>
      <c r="O46" s="294"/>
      <c r="P46" s="288"/>
      <c r="Q46" s="288"/>
      <c r="R46" s="288"/>
      <c r="S46" s="295"/>
      <c r="T46" s="294"/>
      <c r="U46" s="288"/>
      <c r="V46" s="288"/>
      <c r="W46" s="295"/>
      <c r="X46" s="294"/>
      <c r="Y46" s="288"/>
      <c r="Z46" s="288"/>
      <c r="AA46" s="295"/>
      <c r="AB46" s="294"/>
      <c r="AC46" s="288"/>
      <c r="AD46" s="288"/>
      <c r="AE46" s="288"/>
      <c r="AF46" s="295"/>
      <c r="AG46" s="294"/>
      <c r="AH46" s="288"/>
      <c r="AI46" s="288"/>
      <c r="AJ46" s="295"/>
      <c r="AK46" s="288"/>
      <c r="AL46" s="288"/>
      <c r="AM46" s="288"/>
      <c r="AN46" s="295"/>
      <c r="AO46" s="294"/>
      <c r="AP46" s="288"/>
      <c r="AQ46" s="288"/>
      <c r="AR46" s="288"/>
      <c r="AS46" s="295"/>
      <c r="AT46" s="294"/>
      <c r="AU46" s="288"/>
      <c r="AV46" s="288"/>
      <c r="AW46" s="295"/>
      <c r="AX46" s="309"/>
      <c r="AY46" s="309"/>
    </row>
    <row r="47" spans="1:51" s="11" customFormat="1">
      <c r="A47" s="287" t="s">
        <v>290</v>
      </c>
      <c r="B47" s="294"/>
      <c r="C47" s="288"/>
      <c r="D47" s="288"/>
      <c r="E47" s="288"/>
      <c r="F47" s="295"/>
      <c r="G47" s="294"/>
      <c r="H47" s="288"/>
      <c r="I47" s="288"/>
      <c r="J47" s="295"/>
      <c r="K47" s="294"/>
      <c r="L47" s="288"/>
      <c r="M47" s="288"/>
      <c r="N47" s="295"/>
      <c r="O47" s="294"/>
      <c r="P47" s="288"/>
      <c r="Q47" s="288"/>
      <c r="R47" s="288"/>
      <c r="S47" s="295"/>
      <c r="T47" s="294"/>
      <c r="U47" s="288"/>
      <c r="V47" s="288"/>
      <c r="W47" s="295"/>
      <c r="X47" s="294"/>
      <c r="Y47" s="288"/>
      <c r="Z47" s="288"/>
      <c r="AA47" s="295"/>
      <c r="AB47" s="294"/>
      <c r="AC47" s="288"/>
      <c r="AD47" s="288"/>
      <c r="AE47" s="288"/>
      <c r="AF47" s="295"/>
      <c r="AG47" s="294"/>
      <c r="AH47" s="288"/>
      <c r="AI47" s="288"/>
      <c r="AJ47" s="295"/>
      <c r="AK47" s="288"/>
      <c r="AL47" s="288"/>
      <c r="AM47" s="288"/>
      <c r="AN47" s="295"/>
      <c r="AO47" s="294"/>
      <c r="AP47" s="288"/>
      <c r="AQ47" s="288"/>
      <c r="AR47" s="288"/>
      <c r="AS47" s="295"/>
      <c r="AT47" s="294"/>
      <c r="AU47" s="288"/>
      <c r="AV47" s="288"/>
      <c r="AW47" s="295"/>
      <c r="AX47" s="309"/>
      <c r="AY47" s="309"/>
    </row>
    <row r="48" spans="1:51" s="11" customFormat="1">
      <c r="A48" s="287" t="s">
        <v>293</v>
      </c>
      <c r="B48" s="294"/>
      <c r="C48" s="288"/>
      <c r="D48" s="288"/>
      <c r="E48" s="288"/>
      <c r="F48" s="295"/>
      <c r="G48" s="294"/>
      <c r="H48" s="288"/>
      <c r="I48" s="288"/>
      <c r="J48" s="295"/>
      <c r="K48" s="294"/>
      <c r="L48" s="288"/>
      <c r="M48" s="288"/>
      <c r="N48" s="295"/>
      <c r="O48" s="294"/>
      <c r="P48" s="288"/>
      <c r="Q48" s="288"/>
      <c r="R48" s="288"/>
      <c r="S48" s="295"/>
      <c r="T48" s="294"/>
      <c r="U48" s="288"/>
      <c r="V48" s="288"/>
      <c r="W48" s="295"/>
      <c r="X48" s="294"/>
      <c r="Y48" s="288"/>
      <c r="Z48" s="288"/>
      <c r="AA48" s="295"/>
      <c r="AB48" s="294"/>
      <c r="AC48" s="288"/>
      <c r="AD48" s="288"/>
      <c r="AE48" s="288"/>
      <c r="AF48" s="295"/>
      <c r="AG48" s="294"/>
      <c r="AH48" s="288"/>
      <c r="AI48" s="288"/>
      <c r="AJ48" s="295"/>
      <c r="AK48" s="288"/>
      <c r="AL48" s="288"/>
      <c r="AM48" s="288"/>
      <c r="AN48" s="295"/>
      <c r="AO48" s="294"/>
      <c r="AP48" s="288"/>
      <c r="AQ48" s="288"/>
      <c r="AR48" s="288"/>
      <c r="AS48" s="295"/>
      <c r="AT48" s="294"/>
      <c r="AU48" s="288"/>
      <c r="AV48" s="288"/>
      <c r="AW48" s="295"/>
      <c r="AX48" s="309"/>
      <c r="AY48" s="309"/>
    </row>
    <row r="49" spans="1:53" s="11" customFormat="1">
      <c r="A49" s="287" t="s">
        <v>295</v>
      </c>
      <c r="B49" s="294"/>
      <c r="C49" s="288"/>
      <c r="D49" s="288"/>
      <c r="E49" s="288"/>
      <c r="F49" s="295"/>
      <c r="G49" s="294"/>
      <c r="H49" s="288"/>
      <c r="I49" s="288"/>
      <c r="J49" s="295"/>
      <c r="K49" s="294"/>
      <c r="L49" s="288"/>
      <c r="M49" s="288"/>
      <c r="N49" s="295"/>
      <c r="O49" s="294"/>
      <c r="P49" s="288"/>
      <c r="Q49" s="288"/>
      <c r="R49" s="288"/>
      <c r="S49" s="295"/>
      <c r="T49" s="294"/>
      <c r="U49" s="288"/>
      <c r="V49" s="288"/>
      <c r="W49" s="295"/>
      <c r="X49" s="294"/>
      <c r="Y49" s="288"/>
      <c r="Z49" s="288"/>
      <c r="AA49" s="295"/>
      <c r="AB49" s="294"/>
      <c r="AC49" s="288"/>
      <c r="AD49" s="288"/>
      <c r="AE49" s="288"/>
      <c r="AF49" s="295"/>
      <c r="AG49" s="294"/>
      <c r="AH49" s="288"/>
      <c r="AI49" s="288"/>
      <c r="AJ49" s="295"/>
      <c r="AK49" s="288"/>
      <c r="AL49" s="288"/>
      <c r="AM49" s="288"/>
      <c r="AN49" s="295"/>
      <c r="AO49" s="294"/>
      <c r="AP49" s="288"/>
      <c r="AQ49" s="288"/>
      <c r="AR49" s="288"/>
      <c r="AS49" s="295"/>
      <c r="AT49" s="294"/>
      <c r="AU49" s="288"/>
      <c r="AV49" s="288"/>
      <c r="AW49" s="295"/>
      <c r="AX49" s="309"/>
      <c r="AY49" s="309"/>
    </row>
    <row r="50" spans="1:53" s="11" customFormat="1">
      <c r="A50" s="287" t="s">
        <v>297</v>
      </c>
      <c r="B50" s="294"/>
      <c r="C50" s="288"/>
      <c r="D50" s="288"/>
      <c r="E50" s="288"/>
      <c r="F50" s="295"/>
      <c r="G50" s="294"/>
      <c r="H50" s="288"/>
      <c r="I50" s="288"/>
      <c r="J50" s="295"/>
      <c r="K50" s="294"/>
      <c r="L50" s="288"/>
      <c r="M50" s="288"/>
      <c r="N50" s="295"/>
      <c r="O50" s="294"/>
      <c r="P50" s="288"/>
      <c r="Q50" s="288"/>
      <c r="R50" s="288"/>
      <c r="S50" s="295"/>
      <c r="T50" s="294"/>
      <c r="U50" s="288"/>
      <c r="V50" s="288"/>
      <c r="W50" s="295"/>
      <c r="X50" s="294"/>
      <c r="Y50" s="288"/>
      <c r="Z50" s="288"/>
      <c r="AA50" s="295"/>
      <c r="AB50" s="294"/>
      <c r="AC50" s="288"/>
      <c r="AD50" s="288"/>
      <c r="AE50" s="288"/>
      <c r="AF50" s="295"/>
      <c r="AG50" s="294"/>
      <c r="AH50" s="288"/>
      <c r="AI50" s="288"/>
      <c r="AJ50" s="295"/>
      <c r="AK50" s="288"/>
      <c r="AL50" s="288"/>
      <c r="AM50" s="288"/>
      <c r="AN50" s="295"/>
      <c r="AO50" s="294"/>
      <c r="AP50" s="288"/>
      <c r="AQ50" s="288"/>
      <c r="AR50" s="288"/>
      <c r="AS50" s="295"/>
      <c r="AT50" s="294"/>
      <c r="AU50" s="288"/>
      <c r="AV50" s="288"/>
      <c r="AW50" s="295"/>
      <c r="AX50" s="309"/>
      <c r="AY50" s="309"/>
    </row>
    <row r="51" spans="1:53" s="11" customFormat="1">
      <c r="A51" s="287" t="s">
        <v>300</v>
      </c>
      <c r="B51" s="294"/>
      <c r="C51" s="288"/>
      <c r="D51" s="288"/>
      <c r="E51" s="288"/>
      <c r="F51" s="295"/>
      <c r="G51" s="294"/>
      <c r="H51" s="288"/>
      <c r="I51" s="288"/>
      <c r="J51" s="295"/>
      <c r="K51" s="294"/>
      <c r="L51" s="288"/>
      <c r="M51" s="288"/>
      <c r="N51" s="295"/>
      <c r="O51" s="294"/>
      <c r="P51" s="288"/>
      <c r="Q51" s="288"/>
      <c r="R51" s="288"/>
      <c r="S51" s="295"/>
      <c r="T51" s="294"/>
      <c r="U51" s="288"/>
      <c r="V51" s="288"/>
      <c r="W51" s="295"/>
      <c r="X51" s="294"/>
      <c r="Y51" s="288"/>
      <c r="Z51" s="288"/>
      <c r="AA51" s="295"/>
      <c r="AB51" s="294"/>
      <c r="AC51" s="288"/>
      <c r="AD51" s="288"/>
      <c r="AE51" s="288"/>
      <c r="AF51" s="295"/>
      <c r="AG51" s="294"/>
      <c r="AH51" s="288"/>
      <c r="AI51" s="288"/>
      <c r="AJ51" s="295"/>
      <c r="AK51" s="288"/>
      <c r="AL51" s="288"/>
      <c r="AM51" s="288"/>
      <c r="AN51" s="295"/>
      <c r="AO51" s="294"/>
      <c r="AP51" s="288"/>
      <c r="AQ51" s="288"/>
      <c r="AR51" s="288"/>
      <c r="AS51" s="295"/>
      <c r="AT51" s="294"/>
      <c r="AU51" s="288"/>
      <c r="AV51" s="288"/>
      <c r="AW51" s="295"/>
      <c r="AX51" s="309"/>
      <c r="AY51" s="309"/>
    </row>
    <row r="52" spans="1:53" s="11" customFormat="1">
      <c r="A52" s="287" t="s">
        <v>303</v>
      </c>
      <c r="B52" s="294"/>
      <c r="C52" s="288"/>
      <c r="D52" s="288"/>
      <c r="E52" s="288"/>
      <c r="F52" s="295"/>
      <c r="G52" s="294"/>
      <c r="H52" s="288"/>
      <c r="I52" s="288"/>
      <c r="J52" s="295"/>
      <c r="K52" s="294"/>
      <c r="L52" s="288"/>
      <c r="M52" s="288"/>
      <c r="N52" s="295"/>
      <c r="O52" s="294"/>
      <c r="P52" s="288"/>
      <c r="Q52" s="288"/>
      <c r="R52" s="288"/>
      <c r="S52" s="295"/>
      <c r="T52" s="294"/>
      <c r="U52" s="288"/>
      <c r="V52" s="288"/>
      <c r="W52" s="295"/>
      <c r="X52" s="294"/>
      <c r="Y52" s="288"/>
      <c r="Z52" s="288"/>
      <c r="AA52" s="295"/>
      <c r="AB52" s="294"/>
      <c r="AC52" s="288"/>
      <c r="AD52" s="288"/>
      <c r="AE52" s="288"/>
      <c r="AF52" s="295"/>
      <c r="AG52" s="294"/>
      <c r="AH52" s="288"/>
      <c r="AI52" s="288"/>
      <c r="AJ52" s="295"/>
      <c r="AK52" s="288"/>
      <c r="AL52" s="288"/>
      <c r="AM52" s="288"/>
      <c r="AN52" s="295"/>
      <c r="AO52" s="294"/>
      <c r="AP52" s="288"/>
      <c r="AQ52" s="288"/>
      <c r="AR52" s="288"/>
      <c r="AS52" s="295"/>
      <c r="AT52" s="294"/>
      <c r="AU52" s="288"/>
      <c r="AV52" s="288"/>
      <c r="AW52" s="295"/>
      <c r="AX52" s="309"/>
      <c r="AY52" s="309"/>
    </row>
    <row r="53" spans="1:53" s="11" customFormat="1">
      <c r="A53" s="287" t="s">
        <v>179</v>
      </c>
      <c r="B53" s="300"/>
      <c r="C53" s="291"/>
      <c r="D53" s="291"/>
      <c r="E53" s="291"/>
      <c r="F53" s="301"/>
      <c r="G53" s="300"/>
      <c r="H53" s="291"/>
      <c r="I53" s="291"/>
      <c r="J53" s="301"/>
      <c r="K53" s="300"/>
      <c r="L53" s="291"/>
      <c r="M53" s="291"/>
      <c r="N53" s="301"/>
      <c r="O53" s="300"/>
      <c r="P53" s="291"/>
      <c r="Q53" s="291"/>
      <c r="R53" s="291"/>
      <c r="S53" s="301"/>
      <c r="T53" s="300"/>
      <c r="U53" s="291"/>
      <c r="V53" s="291"/>
      <c r="W53" s="301"/>
      <c r="X53" s="300"/>
      <c r="Y53" s="291"/>
      <c r="Z53" s="291"/>
      <c r="AA53" s="301"/>
      <c r="AB53" s="300"/>
      <c r="AC53" s="291"/>
      <c r="AD53" s="291"/>
      <c r="AE53" s="291"/>
      <c r="AF53" s="301"/>
      <c r="AG53" s="300"/>
      <c r="AH53" s="291"/>
      <c r="AI53" s="291"/>
      <c r="AJ53" s="301"/>
      <c r="AK53" s="291"/>
      <c r="AL53" s="291"/>
      <c r="AM53" s="291"/>
      <c r="AN53" s="301"/>
      <c r="AO53" s="300"/>
      <c r="AP53" s="291"/>
      <c r="AQ53" s="291"/>
      <c r="AR53" s="291"/>
      <c r="AS53" s="301"/>
      <c r="AT53" s="300"/>
      <c r="AU53" s="291"/>
      <c r="AV53" s="291"/>
      <c r="AW53" s="301"/>
      <c r="AX53" s="308"/>
      <c r="AY53" s="308"/>
    </row>
    <row r="54" spans="1:53" s="11" customFormat="1">
      <c r="A54" s="287" t="s">
        <v>181</v>
      </c>
      <c r="B54" s="300"/>
      <c r="C54" s="291"/>
      <c r="D54" s="291"/>
      <c r="E54" s="291"/>
      <c r="F54" s="301"/>
      <c r="G54" s="300"/>
      <c r="H54" s="291"/>
      <c r="I54" s="291"/>
      <c r="J54" s="301"/>
      <c r="K54" s="300"/>
      <c r="L54" s="291"/>
      <c r="M54" s="291"/>
      <c r="N54" s="301"/>
      <c r="O54" s="300"/>
      <c r="P54" s="291"/>
      <c r="Q54" s="291"/>
      <c r="R54" s="291"/>
      <c r="S54" s="301"/>
      <c r="T54" s="300"/>
      <c r="U54" s="291"/>
      <c r="V54" s="291"/>
      <c r="W54" s="301"/>
      <c r="X54" s="300"/>
      <c r="Y54" s="291"/>
      <c r="Z54" s="291"/>
      <c r="AA54" s="301"/>
      <c r="AB54" s="300"/>
      <c r="AC54" s="291"/>
      <c r="AD54" s="291"/>
      <c r="AE54" s="291"/>
      <c r="AF54" s="301"/>
      <c r="AG54" s="300"/>
      <c r="AH54" s="291"/>
      <c r="AI54" s="291"/>
      <c r="AJ54" s="301"/>
      <c r="AK54" s="291"/>
      <c r="AL54" s="291"/>
      <c r="AM54" s="291"/>
      <c r="AN54" s="301"/>
      <c r="AO54" s="300"/>
      <c r="AP54" s="291"/>
      <c r="AQ54" s="291"/>
      <c r="AR54" s="291"/>
      <c r="AS54" s="301"/>
      <c r="AT54" s="300"/>
      <c r="AU54" s="291"/>
      <c r="AV54" s="291"/>
      <c r="AW54" s="301"/>
      <c r="AX54" s="308"/>
      <c r="AY54" s="308"/>
    </row>
    <row r="55" spans="1:53" s="11" customFormat="1">
      <c r="A55" s="217" t="s">
        <v>316</v>
      </c>
      <c r="B55" s="278"/>
      <c r="C55" s="279"/>
      <c r="D55" s="279"/>
      <c r="E55" s="279"/>
      <c r="F55" s="280"/>
      <c r="G55" s="278"/>
      <c r="H55" s="279"/>
      <c r="I55" s="279"/>
      <c r="J55" s="280"/>
      <c r="K55" s="278"/>
      <c r="L55" s="279"/>
      <c r="M55" s="279"/>
      <c r="N55" s="280"/>
      <c r="O55" s="278"/>
      <c r="P55" s="279"/>
      <c r="Q55" s="279"/>
      <c r="R55" s="279"/>
      <c r="S55" s="280"/>
      <c r="T55" s="278"/>
      <c r="U55" s="279"/>
      <c r="V55" s="279"/>
      <c r="W55" s="280"/>
      <c r="X55" s="278"/>
      <c r="Y55" s="279"/>
      <c r="Z55" s="279"/>
      <c r="AA55" s="280"/>
      <c r="AB55" s="278"/>
      <c r="AC55" s="279"/>
      <c r="AD55" s="279"/>
      <c r="AE55" s="279"/>
      <c r="AF55" s="280"/>
      <c r="AG55" s="554" t="s">
        <v>36</v>
      </c>
      <c r="AH55" s="479"/>
      <c r="AI55" s="479"/>
      <c r="AJ55" s="480"/>
      <c r="AK55" s="479" t="s">
        <v>36</v>
      </c>
      <c r="AL55" s="479"/>
      <c r="AM55" s="479"/>
      <c r="AN55" s="480"/>
      <c r="AO55" s="554" t="s">
        <v>36</v>
      </c>
      <c r="AP55" s="479"/>
      <c r="AQ55" s="479"/>
      <c r="AR55" s="479"/>
      <c r="AS55" s="480"/>
      <c r="AT55" s="554" t="s">
        <v>36</v>
      </c>
      <c r="AU55" s="479"/>
      <c r="AV55" s="479"/>
      <c r="AW55" s="480"/>
      <c r="AX55" s="305"/>
      <c r="AY55" s="212"/>
    </row>
    <row r="56" spans="1:53" s="11" customFormat="1">
      <c r="A56" s="217" t="s">
        <v>317</v>
      </c>
      <c r="B56" s="281"/>
      <c r="C56" s="282"/>
      <c r="D56" s="282"/>
      <c r="E56" s="282"/>
      <c r="F56" s="283"/>
      <c r="G56" s="281"/>
      <c r="H56" s="282"/>
      <c r="I56" s="282"/>
      <c r="J56" s="283"/>
      <c r="K56" s="281"/>
      <c r="L56" s="282"/>
      <c r="M56" s="282"/>
      <c r="N56" s="283"/>
      <c r="O56" s="281"/>
      <c r="P56" s="282"/>
      <c r="Q56" s="282"/>
      <c r="R56" s="282"/>
      <c r="S56" s="283"/>
      <c r="T56" s="281"/>
      <c r="U56" s="282"/>
      <c r="V56" s="282"/>
      <c r="W56" s="283"/>
      <c r="X56" s="281"/>
      <c r="Y56" s="282"/>
      <c r="Z56" s="282"/>
      <c r="AA56" s="283"/>
      <c r="AB56" s="281"/>
      <c r="AC56" s="282"/>
      <c r="AD56" s="282"/>
      <c r="AE56" s="282"/>
      <c r="AF56" s="283"/>
      <c r="AG56" s="571">
        <f>'RADIO REGIONAL 2018'!AT41/2</f>
        <v>284</v>
      </c>
      <c r="AH56" s="572"/>
      <c r="AI56" s="572"/>
      <c r="AJ56" s="573"/>
      <c r="AK56" s="572">
        <f>AG56</f>
        <v>284</v>
      </c>
      <c r="AL56" s="572"/>
      <c r="AM56" s="572"/>
      <c r="AN56" s="573"/>
      <c r="AO56" s="580">
        <f>'RADIO REGIONAL 2018'!BZ41</f>
        <v>559</v>
      </c>
      <c r="AP56" s="581"/>
      <c r="AQ56" s="581"/>
      <c r="AR56" s="581"/>
      <c r="AS56" s="582"/>
      <c r="AT56" s="580">
        <f>'RADIO REGIONAL 2018'!DF41</f>
        <v>558</v>
      </c>
      <c r="AU56" s="581"/>
      <c r="AV56" s="581"/>
      <c r="AW56" s="582"/>
      <c r="AX56" s="339">
        <f>SUM(X56:AW56)</f>
        <v>1685</v>
      </c>
      <c r="AY56" s="212"/>
    </row>
    <row r="57" spans="1:53" s="11" customFormat="1" ht="15.75">
      <c r="A57" s="217" t="s">
        <v>318</v>
      </c>
      <c r="B57" s="542">
        <f>'RADIO NACIONAL  2018'!AM28</f>
        <v>0</v>
      </c>
      <c r="C57" s="542"/>
      <c r="D57" s="542"/>
      <c r="E57" s="542"/>
      <c r="F57" s="542"/>
      <c r="G57" s="547">
        <f>'RADIO NACIONAL  2018'!P28</f>
        <v>0</v>
      </c>
      <c r="H57" s="542"/>
      <c r="I57" s="542"/>
      <c r="J57" s="542"/>
      <c r="K57" s="547">
        <f>'RADIO NACIONAL  2018'!T28</f>
        <v>0</v>
      </c>
      <c r="L57" s="542"/>
      <c r="M57" s="542"/>
      <c r="N57" s="542"/>
      <c r="O57" s="542">
        <f>'RADIO NACIONAL  2018'!AY28</f>
        <v>0</v>
      </c>
      <c r="P57" s="542"/>
      <c r="Q57" s="542"/>
      <c r="R57" s="542"/>
      <c r="S57" s="542"/>
      <c r="T57" s="547">
        <f>'RADIO NACIONAL  2018'!AB28</f>
        <v>0</v>
      </c>
      <c r="U57" s="542"/>
      <c r="V57" s="542"/>
      <c r="W57" s="542"/>
      <c r="X57" s="547">
        <f>'RADIO NACIONAL  2018'!AF28</f>
        <v>0</v>
      </c>
      <c r="Y57" s="542"/>
      <c r="Z57" s="542"/>
      <c r="AA57" s="542"/>
      <c r="AB57" s="542">
        <f>'RADIO NACIONAL  2018'!BP28</f>
        <v>0</v>
      </c>
      <c r="AC57" s="542"/>
      <c r="AD57" s="542"/>
      <c r="AE57" s="542"/>
      <c r="AF57" s="542"/>
      <c r="AG57" s="547">
        <v>4692442</v>
      </c>
      <c r="AH57" s="542"/>
      <c r="AI57" s="542"/>
      <c r="AJ57" s="542"/>
      <c r="AK57" s="547">
        <v>4692442</v>
      </c>
      <c r="AL57" s="542"/>
      <c r="AM57" s="542"/>
      <c r="AN57" s="542"/>
      <c r="AO57" s="547">
        <v>9236180</v>
      </c>
      <c r="AP57" s="542"/>
      <c r="AQ57" s="542"/>
      <c r="AR57" s="542"/>
      <c r="AS57" s="542"/>
      <c r="AT57" s="547">
        <v>9219657</v>
      </c>
      <c r="AU57" s="542"/>
      <c r="AV57" s="542"/>
      <c r="AW57" s="542"/>
      <c r="AX57" s="218">
        <f>SUM(X57:AW57)</f>
        <v>27840721</v>
      </c>
      <c r="AY57" s="219">
        <f>AX57/AX101</f>
        <v>7.6700191413539523E-2</v>
      </c>
      <c r="AZ57" s="311" t="s">
        <v>6</v>
      </c>
      <c r="BA57" s="312" t="s">
        <v>6</v>
      </c>
    </row>
    <row r="58" spans="1:53" s="11" customFormat="1">
      <c r="A58" s="217"/>
      <c r="B58" s="275"/>
      <c r="C58" s="276"/>
      <c r="D58" s="276"/>
      <c r="E58" s="276"/>
      <c r="F58" s="277"/>
      <c r="G58" s="275"/>
      <c r="H58" s="276"/>
      <c r="I58" s="276"/>
      <c r="J58" s="277"/>
      <c r="K58" s="275"/>
      <c r="L58" s="276"/>
      <c r="M58" s="276"/>
      <c r="N58" s="277"/>
      <c r="O58" s="275"/>
      <c r="P58" s="276"/>
      <c r="Q58" s="276"/>
      <c r="R58" s="276"/>
      <c r="S58" s="277"/>
      <c r="T58" s="275"/>
      <c r="U58" s="276"/>
      <c r="V58" s="276"/>
      <c r="W58" s="277"/>
      <c r="X58" s="208"/>
      <c r="Y58" s="209"/>
      <c r="Z58" s="209"/>
      <c r="AA58" s="210"/>
      <c r="AB58" s="208"/>
      <c r="AC58" s="209"/>
      <c r="AD58" s="209"/>
      <c r="AE58" s="209"/>
      <c r="AF58" s="210"/>
      <c r="AG58" s="209"/>
      <c r="AH58" s="209"/>
      <c r="AI58" s="209"/>
      <c r="AJ58" s="209"/>
      <c r="AK58" s="276"/>
      <c r="AL58" s="276"/>
      <c r="AM58" s="276"/>
      <c r="AN58" s="277"/>
      <c r="AO58" s="276"/>
      <c r="AP58" s="209"/>
      <c r="AQ58" s="209"/>
      <c r="AR58" s="209"/>
      <c r="AS58" s="210"/>
      <c r="AT58" s="208"/>
      <c r="AU58" s="209"/>
      <c r="AV58" s="209"/>
      <c r="AW58" s="210"/>
      <c r="AX58" s="211"/>
      <c r="AY58" s="212"/>
      <c r="BA58" s="203" t="s">
        <v>6</v>
      </c>
    </row>
    <row r="59" spans="1:53" s="11" customFormat="1">
      <c r="A59" s="207" t="s">
        <v>328</v>
      </c>
      <c r="B59" s="316"/>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7"/>
      <c r="AH59" s="317"/>
      <c r="AI59" s="317"/>
      <c r="AJ59" s="317"/>
      <c r="AK59" s="316"/>
      <c r="AL59" s="316"/>
      <c r="AM59" s="316"/>
      <c r="AN59" s="316"/>
      <c r="AO59" s="315"/>
      <c r="AP59" s="316"/>
      <c r="AQ59" s="316"/>
      <c r="AR59" s="316"/>
      <c r="AS59" s="316"/>
      <c r="AT59" s="213"/>
      <c r="AU59" s="213"/>
      <c r="AV59" s="213"/>
      <c r="AW59" s="213"/>
      <c r="AX59" s="211"/>
      <c r="AY59" s="212"/>
    </row>
    <row r="60" spans="1:53" s="11" customFormat="1">
      <c r="A60" s="217" t="s">
        <v>350</v>
      </c>
      <c r="B60" s="314"/>
      <c r="C60" s="314"/>
      <c r="D60" s="314"/>
      <c r="E60" s="314"/>
      <c r="F60" s="315"/>
      <c r="G60" s="313"/>
      <c r="H60" s="314"/>
      <c r="I60" s="314"/>
      <c r="J60" s="315"/>
      <c r="K60" s="313"/>
      <c r="L60" s="314"/>
      <c r="M60" s="314"/>
      <c r="N60" s="315"/>
      <c r="O60" s="314"/>
      <c r="P60" s="314"/>
      <c r="Q60" s="314"/>
      <c r="R60" s="314"/>
      <c r="S60" s="315"/>
      <c r="T60" s="313"/>
      <c r="U60" s="314"/>
      <c r="V60" s="314"/>
      <c r="W60" s="315"/>
      <c r="X60" s="313"/>
      <c r="Y60" s="314"/>
      <c r="Z60" s="314"/>
      <c r="AA60" s="315"/>
      <c r="AB60" s="314"/>
      <c r="AC60" s="314"/>
      <c r="AD60" s="314"/>
      <c r="AE60" s="314"/>
      <c r="AF60" s="315"/>
      <c r="AG60" s="314"/>
      <c r="AH60" s="314"/>
      <c r="AI60" s="314"/>
      <c r="AJ60" s="315"/>
      <c r="AK60" s="314"/>
      <c r="AL60" s="314"/>
      <c r="AM60" s="314"/>
      <c r="AN60" s="315"/>
      <c r="AO60" s="314"/>
      <c r="AP60" s="314"/>
      <c r="AQ60" s="314"/>
      <c r="AR60" s="314"/>
      <c r="AS60" s="315"/>
      <c r="AT60" s="285"/>
      <c r="AU60" s="285"/>
      <c r="AV60" s="285"/>
      <c r="AW60" s="286"/>
      <c r="AX60" s="211"/>
      <c r="AY60" s="212"/>
    </row>
    <row r="61" spans="1:53" s="11" customFormat="1">
      <c r="A61" s="217" t="s">
        <v>330</v>
      </c>
      <c r="B61" s="574"/>
      <c r="C61" s="575"/>
      <c r="D61" s="575"/>
      <c r="E61" s="575"/>
      <c r="F61" s="576"/>
      <c r="G61" s="574"/>
      <c r="H61" s="575"/>
      <c r="I61" s="575"/>
      <c r="J61" s="576"/>
      <c r="K61" s="574"/>
      <c r="L61" s="575"/>
      <c r="M61" s="575"/>
      <c r="N61" s="576"/>
      <c r="O61" s="574"/>
      <c r="P61" s="575"/>
      <c r="Q61" s="575"/>
      <c r="R61" s="575"/>
      <c r="S61" s="576"/>
      <c r="T61" s="574"/>
      <c r="U61" s="575"/>
      <c r="V61" s="575"/>
      <c r="W61" s="576"/>
      <c r="X61" s="574"/>
      <c r="Y61" s="575"/>
      <c r="Z61" s="575"/>
      <c r="AA61" s="576"/>
      <c r="AB61" s="574"/>
      <c r="AC61" s="575"/>
      <c r="AD61" s="575"/>
      <c r="AE61" s="575"/>
      <c r="AF61" s="576"/>
      <c r="AG61" s="574"/>
      <c r="AH61" s="575"/>
      <c r="AI61" s="575"/>
      <c r="AJ61" s="576"/>
      <c r="AK61" s="574"/>
      <c r="AL61" s="575"/>
      <c r="AM61" s="575"/>
      <c r="AN61" s="576"/>
      <c r="AO61" s="575"/>
      <c r="AP61" s="575"/>
      <c r="AQ61" s="575"/>
      <c r="AR61" s="575"/>
      <c r="AS61" s="576"/>
      <c r="AT61" s="208"/>
      <c r="AU61" s="209"/>
      <c r="AV61" s="209"/>
      <c r="AW61" s="210"/>
      <c r="AX61" s="211"/>
      <c r="AY61" s="212"/>
    </row>
    <row r="62" spans="1:53" s="11" customFormat="1">
      <c r="A62" s="217" t="s">
        <v>331</v>
      </c>
      <c r="B62" s="574"/>
      <c r="C62" s="575"/>
      <c r="D62" s="575"/>
      <c r="E62" s="575"/>
      <c r="F62" s="576"/>
      <c r="G62" s="275"/>
      <c r="H62" s="276"/>
      <c r="I62" s="276"/>
      <c r="J62" s="277"/>
      <c r="K62" s="275"/>
      <c r="L62" s="276"/>
      <c r="M62" s="276"/>
      <c r="N62" s="277"/>
      <c r="O62" s="574"/>
      <c r="P62" s="575"/>
      <c r="Q62" s="575"/>
      <c r="R62" s="575"/>
      <c r="S62" s="576"/>
      <c r="T62" s="275"/>
      <c r="U62" s="276"/>
      <c r="V62" s="276"/>
      <c r="W62" s="277"/>
      <c r="X62" s="208"/>
      <c r="Y62" s="209"/>
      <c r="Z62" s="209"/>
      <c r="AA62" s="210"/>
      <c r="AB62" s="574"/>
      <c r="AC62" s="575"/>
      <c r="AD62" s="575"/>
      <c r="AE62" s="575"/>
      <c r="AF62" s="576"/>
      <c r="AG62" s="208"/>
      <c r="AH62" s="209"/>
      <c r="AI62" s="209"/>
      <c r="AJ62" s="210"/>
      <c r="AK62" s="276"/>
      <c r="AL62" s="276"/>
      <c r="AM62" s="276"/>
      <c r="AN62" s="277"/>
      <c r="AO62" s="575"/>
      <c r="AP62" s="575"/>
      <c r="AQ62" s="575"/>
      <c r="AR62" s="575"/>
      <c r="AS62" s="576"/>
      <c r="AT62" s="208"/>
      <c r="AU62" s="209"/>
      <c r="AV62" s="209"/>
      <c r="AW62" s="210"/>
      <c r="AX62" s="211"/>
      <c r="AY62" s="212"/>
    </row>
    <row r="63" spans="1:53" s="11" customFormat="1">
      <c r="A63" s="217" t="s">
        <v>332</v>
      </c>
      <c r="B63" s="270"/>
      <c r="C63" s="271"/>
      <c r="D63" s="271"/>
      <c r="E63" s="271"/>
      <c r="F63" s="272"/>
      <c r="G63" s="275"/>
      <c r="H63" s="276"/>
      <c r="I63" s="276"/>
      <c r="J63" s="277"/>
      <c r="K63" s="275"/>
      <c r="L63" s="276"/>
      <c r="M63" s="276"/>
      <c r="N63" s="277"/>
      <c r="O63" s="270"/>
      <c r="P63" s="271"/>
      <c r="Q63" s="271"/>
      <c r="R63" s="271"/>
      <c r="S63" s="272"/>
      <c r="T63" s="275"/>
      <c r="U63" s="276"/>
      <c r="V63" s="276"/>
      <c r="W63" s="277"/>
      <c r="X63" s="208"/>
      <c r="Y63" s="209"/>
      <c r="Z63" s="209"/>
      <c r="AA63" s="210"/>
      <c r="AB63" s="243"/>
      <c r="AC63" s="244"/>
      <c r="AD63" s="244"/>
      <c r="AE63" s="244"/>
      <c r="AF63" s="245"/>
      <c r="AG63" s="208"/>
      <c r="AH63" s="209"/>
      <c r="AI63" s="209"/>
      <c r="AJ63" s="210"/>
      <c r="AK63" s="276"/>
      <c r="AL63" s="276"/>
      <c r="AM63" s="276"/>
      <c r="AN63" s="277"/>
      <c r="AO63" s="271"/>
      <c r="AP63" s="244"/>
      <c r="AQ63" s="244"/>
      <c r="AR63" s="244"/>
      <c r="AS63" s="245"/>
      <c r="AT63" s="208"/>
      <c r="AU63" s="209"/>
      <c r="AV63" s="209"/>
      <c r="AW63" s="210"/>
      <c r="AX63" s="211"/>
      <c r="AY63" s="212"/>
    </row>
    <row r="64" spans="1:53" s="11" customFormat="1">
      <c r="A64" s="217" t="s">
        <v>333</v>
      </c>
      <c r="B64" s="270"/>
      <c r="C64" s="271"/>
      <c r="D64" s="271"/>
      <c r="E64" s="271"/>
      <c r="F64" s="272"/>
      <c r="G64" s="275"/>
      <c r="H64" s="276"/>
      <c r="I64" s="276"/>
      <c r="J64" s="277"/>
      <c r="K64" s="275"/>
      <c r="L64" s="276"/>
      <c r="M64" s="276"/>
      <c r="N64" s="277"/>
      <c r="O64" s="270"/>
      <c r="P64" s="271"/>
      <c r="Q64" s="271"/>
      <c r="R64" s="271"/>
      <c r="S64" s="272"/>
      <c r="T64" s="275"/>
      <c r="U64" s="276"/>
      <c r="V64" s="276"/>
      <c r="W64" s="277"/>
      <c r="X64" s="208"/>
      <c r="Y64" s="209"/>
      <c r="Z64" s="209"/>
      <c r="AA64" s="210"/>
      <c r="AB64" s="243"/>
      <c r="AC64" s="244"/>
      <c r="AD64" s="244"/>
      <c r="AE64" s="244"/>
      <c r="AF64" s="245"/>
      <c r="AG64" s="208"/>
      <c r="AH64" s="209"/>
      <c r="AI64" s="209"/>
      <c r="AJ64" s="210"/>
      <c r="AK64" s="276"/>
      <c r="AL64" s="276"/>
      <c r="AM64" s="276"/>
      <c r="AN64" s="277"/>
      <c r="AO64" s="271"/>
      <c r="AP64" s="244"/>
      <c r="AQ64" s="244"/>
      <c r="AR64" s="244"/>
      <c r="AS64" s="245"/>
      <c r="AT64" s="208"/>
      <c r="AU64" s="209"/>
      <c r="AV64" s="209"/>
      <c r="AW64" s="210"/>
      <c r="AX64" s="211"/>
      <c r="AY64" s="212"/>
    </row>
    <row r="65" spans="1:52" s="11" customFormat="1">
      <c r="A65" s="217" t="s">
        <v>329</v>
      </c>
      <c r="B65" s="270"/>
      <c r="C65" s="271"/>
      <c r="D65" s="271"/>
      <c r="E65" s="271"/>
      <c r="F65" s="272"/>
      <c r="G65" s="275"/>
      <c r="H65" s="276"/>
      <c r="I65" s="276"/>
      <c r="J65" s="277"/>
      <c r="K65" s="275"/>
      <c r="L65" s="276"/>
      <c r="M65" s="276"/>
      <c r="N65" s="277"/>
      <c r="O65" s="270"/>
      <c r="P65" s="271"/>
      <c r="Q65" s="271"/>
      <c r="R65" s="271"/>
      <c r="S65" s="272"/>
      <c r="T65" s="275"/>
      <c r="U65" s="276"/>
      <c r="V65" s="276"/>
      <c r="W65" s="277"/>
      <c r="X65" s="208"/>
      <c r="Y65" s="209"/>
      <c r="Z65" s="209"/>
      <c r="AA65" s="210"/>
      <c r="AB65" s="243"/>
      <c r="AC65" s="244"/>
      <c r="AD65" s="244"/>
      <c r="AE65" s="244"/>
      <c r="AF65" s="245"/>
      <c r="AG65" s="208"/>
      <c r="AH65" s="209"/>
      <c r="AI65" s="209"/>
      <c r="AJ65" s="210"/>
      <c r="AK65" s="276"/>
      <c r="AL65" s="276"/>
      <c r="AM65" s="276"/>
      <c r="AN65" s="277"/>
      <c r="AO65" s="271"/>
      <c r="AP65" s="244"/>
      <c r="AQ65" s="244"/>
      <c r="AR65" s="244"/>
      <c r="AS65" s="245"/>
      <c r="AT65" s="208"/>
      <c r="AU65" s="209"/>
      <c r="AV65" s="209"/>
      <c r="AW65" s="210"/>
      <c r="AX65" s="211"/>
      <c r="AY65" s="212"/>
    </row>
    <row r="66" spans="1:52" s="11" customFormat="1">
      <c r="A66" s="217" t="s">
        <v>334</v>
      </c>
      <c r="B66" s="270"/>
      <c r="C66" s="271"/>
      <c r="D66" s="271"/>
      <c r="E66" s="271"/>
      <c r="F66" s="272"/>
      <c r="G66" s="275"/>
      <c r="H66" s="276"/>
      <c r="I66" s="276"/>
      <c r="J66" s="277"/>
      <c r="K66" s="275"/>
      <c r="L66" s="276"/>
      <c r="M66" s="276"/>
      <c r="N66" s="277"/>
      <c r="O66" s="270"/>
      <c r="P66" s="271"/>
      <c r="Q66" s="271"/>
      <c r="R66" s="271"/>
      <c r="S66" s="272"/>
      <c r="T66" s="275"/>
      <c r="U66" s="276"/>
      <c r="V66" s="276"/>
      <c r="W66" s="277"/>
      <c r="X66" s="208"/>
      <c r="Y66" s="209"/>
      <c r="Z66" s="209"/>
      <c r="AA66" s="210"/>
      <c r="AB66" s="243"/>
      <c r="AC66" s="244"/>
      <c r="AD66" s="244"/>
      <c r="AE66" s="244"/>
      <c r="AF66" s="245"/>
      <c r="AG66" s="208"/>
      <c r="AH66" s="209"/>
      <c r="AI66" s="209"/>
      <c r="AJ66" s="210"/>
      <c r="AK66" s="276"/>
      <c r="AL66" s="276"/>
      <c r="AM66" s="276"/>
      <c r="AN66" s="277"/>
      <c r="AO66" s="271"/>
      <c r="AP66" s="244"/>
      <c r="AQ66" s="244"/>
      <c r="AR66" s="244"/>
      <c r="AS66" s="245"/>
      <c r="AT66" s="208"/>
      <c r="AU66" s="209"/>
      <c r="AV66" s="209"/>
      <c r="AW66" s="210"/>
      <c r="AX66" s="211"/>
      <c r="AY66" s="212"/>
    </row>
    <row r="67" spans="1:52" s="11" customFormat="1">
      <c r="A67" s="217" t="s">
        <v>335</v>
      </c>
      <c r="B67" s="270"/>
      <c r="C67" s="271"/>
      <c r="D67" s="271"/>
      <c r="E67" s="271"/>
      <c r="F67" s="272"/>
      <c r="G67" s="275"/>
      <c r="H67" s="276"/>
      <c r="I67" s="276"/>
      <c r="J67" s="277"/>
      <c r="K67" s="275"/>
      <c r="L67" s="276"/>
      <c r="M67" s="276"/>
      <c r="N67" s="277"/>
      <c r="O67" s="270"/>
      <c r="P67" s="271"/>
      <c r="Q67" s="271"/>
      <c r="R67" s="271"/>
      <c r="S67" s="272"/>
      <c r="T67" s="275"/>
      <c r="U67" s="276"/>
      <c r="V67" s="276"/>
      <c r="W67" s="277"/>
      <c r="X67" s="208"/>
      <c r="Y67" s="209"/>
      <c r="Z67" s="209"/>
      <c r="AA67" s="210"/>
      <c r="AB67" s="243"/>
      <c r="AC67" s="244"/>
      <c r="AD67" s="244"/>
      <c r="AE67" s="244"/>
      <c r="AF67" s="245"/>
      <c r="AG67" s="208"/>
      <c r="AH67" s="209"/>
      <c r="AI67" s="209"/>
      <c r="AJ67" s="210"/>
      <c r="AK67" s="276"/>
      <c r="AL67" s="276"/>
      <c r="AM67" s="276"/>
      <c r="AN67" s="277"/>
      <c r="AO67" s="271"/>
      <c r="AP67" s="244"/>
      <c r="AQ67" s="244"/>
      <c r="AR67" s="244"/>
      <c r="AS67" s="245"/>
      <c r="AT67" s="208"/>
      <c r="AU67" s="209"/>
      <c r="AV67" s="209"/>
      <c r="AW67" s="210"/>
      <c r="AX67" s="211"/>
      <c r="AY67" s="212"/>
    </row>
    <row r="68" spans="1:52" s="11" customFormat="1">
      <c r="A68" s="217" t="s">
        <v>316</v>
      </c>
      <c r="B68" s="270"/>
      <c r="C68" s="271"/>
      <c r="D68" s="271"/>
      <c r="E68" s="271"/>
      <c r="F68" s="272"/>
      <c r="G68" s="275"/>
      <c r="H68" s="276"/>
      <c r="I68" s="276"/>
      <c r="J68" s="277"/>
      <c r="K68" s="275"/>
      <c r="L68" s="276"/>
      <c r="M68" s="276"/>
      <c r="N68" s="277"/>
      <c r="O68" s="270"/>
      <c r="P68" s="271"/>
      <c r="Q68" s="271"/>
      <c r="R68" s="271"/>
      <c r="S68" s="272"/>
      <c r="T68" s="275"/>
      <c r="U68" s="276"/>
      <c r="V68" s="276"/>
      <c r="W68" s="277"/>
      <c r="X68" s="208"/>
      <c r="Y68" s="209"/>
      <c r="Z68" s="209"/>
      <c r="AA68" s="210"/>
      <c r="AB68" s="243"/>
      <c r="AC68" s="244"/>
      <c r="AD68" s="244"/>
      <c r="AE68" s="244"/>
      <c r="AF68" s="245"/>
      <c r="AG68" s="554" t="s">
        <v>36</v>
      </c>
      <c r="AH68" s="479"/>
      <c r="AI68" s="479"/>
      <c r="AJ68" s="480"/>
      <c r="AK68" s="276"/>
      <c r="AL68" s="276"/>
      <c r="AM68" s="276"/>
      <c r="AN68" s="277"/>
      <c r="AO68" s="271"/>
      <c r="AP68" s="244"/>
      <c r="AQ68" s="244"/>
      <c r="AR68" s="244"/>
      <c r="AS68" s="245"/>
      <c r="AT68" s="208"/>
      <c r="AU68" s="209"/>
      <c r="AV68" s="209"/>
      <c r="AW68" s="210"/>
      <c r="AX68" s="211"/>
      <c r="AY68" s="212"/>
    </row>
    <row r="69" spans="1:52" s="11" customFormat="1">
      <c r="A69" s="217" t="s">
        <v>336</v>
      </c>
      <c r="B69" s="270"/>
      <c r="C69" s="271"/>
      <c r="D69" s="271"/>
      <c r="E69" s="271"/>
      <c r="F69" s="272"/>
      <c r="G69" s="275"/>
      <c r="H69" s="276"/>
      <c r="I69" s="276"/>
      <c r="J69" s="277"/>
      <c r="K69" s="275"/>
      <c r="L69" s="276"/>
      <c r="M69" s="276"/>
      <c r="N69" s="277"/>
      <c r="O69" s="270"/>
      <c r="P69" s="271"/>
      <c r="Q69" s="271"/>
      <c r="R69" s="271"/>
      <c r="S69" s="272"/>
      <c r="T69" s="275"/>
      <c r="U69" s="276"/>
      <c r="V69" s="276"/>
      <c r="W69" s="277"/>
      <c r="X69" s="208"/>
      <c r="Y69" s="209"/>
      <c r="Z69" s="209"/>
      <c r="AA69" s="210"/>
      <c r="AB69" s="243"/>
      <c r="AC69" s="244"/>
      <c r="AD69" s="244"/>
      <c r="AE69" s="244"/>
      <c r="AF69" s="245"/>
      <c r="AG69" s="554">
        <v>33</v>
      </c>
      <c r="AH69" s="479"/>
      <c r="AI69" s="479"/>
      <c r="AJ69" s="480"/>
      <c r="AK69" s="276"/>
      <c r="AL69" s="276"/>
      <c r="AM69" s="276"/>
      <c r="AN69" s="277"/>
      <c r="AO69" s="271"/>
      <c r="AP69" s="244"/>
      <c r="AQ69" s="244"/>
      <c r="AR69" s="244"/>
      <c r="AS69" s="245"/>
      <c r="AT69" s="208"/>
      <c r="AU69" s="209"/>
      <c r="AV69" s="209"/>
      <c r="AW69" s="210"/>
      <c r="AX69" s="258">
        <f>SUM(X69:AW69)</f>
        <v>33</v>
      </c>
      <c r="AY69" s="212"/>
    </row>
    <row r="70" spans="1:52" s="11" customFormat="1">
      <c r="A70" s="217" t="s">
        <v>318</v>
      </c>
      <c r="B70" s="542">
        <v>0</v>
      </c>
      <c r="C70" s="542"/>
      <c r="D70" s="542"/>
      <c r="E70" s="542"/>
      <c r="F70" s="542"/>
      <c r="G70" s="543">
        <v>0</v>
      </c>
      <c r="H70" s="543"/>
      <c r="I70" s="543"/>
      <c r="J70" s="544"/>
      <c r="K70" s="543">
        <v>0</v>
      </c>
      <c r="L70" s="543"/>
      <c r="M70" s="543"/>
      <c r="N70" s="544"/>
      <c r="O70" s="542">
        <v>0</v>
      </c>
      <c r="P70" s="542"/>
      <c r="Q70" s="542"/>
      <c r="R70" s="542"/>
      <c r="S70" s="542"/>
      <c r="T70" s="543">
        <v>0</v>
      </c>
      <c r="U70" s="543"/>
      <c r="V70" s="543"/>
      <c r="W70" s="544"/>
      <c r="X70" s="543">
        <v>0</v>
      </c>
      <c r="Y70" s="543"/>
      <c r="Z70" s="543"/>
      <c r="AA70" s="544"/>
      <c r="AB70" s="542">
        <v>0</v>
      </c>
      <c r="AC70" s="542"/>
      <c r="AD70" s="542"/>
      <c r="AE70" s="542"/>
      <c r="AF70" s="542"/>
      <c r="AG70" s="543">
        <v>39787728</v>
      </c>
      <c r="AH70" s="543"/>
      <c r="AI70" s="543"/>
      <c r="AJ70" s="544"/>
      <c r="AK70" s="543">
        <v>0</v>
      </c>
      <c r="AL70" s="543"/>
      <c r="AM70" s="543"/>
      <c r="AN70" s="544"/>
      <c r="AO70" s="542">
        <v>0</v>
      </c>
      <c r="AP70" s="542"/>
      <c r="AQ70" s="542"/>
      <c r="AR70" s="542"/>
      <c r="AS70" s="542"/>
      <c r="AT70" s="543">
        <v>0</v>
      </c>
      <c r="AU70" s="543"/>
      <c r="AV70" s="543"/>
      <c r="AW70" s="544"/>
      <c r="AX70" s="218">
        <f>SUM(X70:AW70)</f>
        <v>39787728</v>
      </c>
      <c r="AY70" s="219">
        <f>AX70/AX101</f>
        <v>0.10961376874937419</v>
      </c>
    </row>
    <row r="71" spans="1:52" s="11" customFormat="1">
      <c r="A71" s="207" t="s">
        <v>375</v>
      </c>
      <c r="B71" s="275"/>
      <c r="C71" s="276"/>
      <c r="D71" s="276"/>
      <c r="E71" s="276"/>
      <c r="F71" s="277"/>
      <c r="G71" s="275"/>
      <c r="H71" s="276"/>
      <c r="I71" s="276"/>
      <c r="J71" s="277"/>
      <c r="K71" s="275"/>
      <c r="L71" s="276"/>
      <c r="M71" s="276"/>
      <c r="N71" s="277"/>
      <c r="O71" s="275"/>
      <c r="P71" s="276"/>
      <c r="Q71" s="276"/>
      <c r="R71" s="276"/>
      <c r="S71" s="277"/>
      <c r="T71" s="275"/>
      <c r="U71" s="276"/>
      <c r="V71" s="276"/>
      <c r="W71" s="277"/>
      <c r="X71" s="208"/>
      <c r="Y71" s="209"/>
      <c r="Z71" s="209"/>
      <c r="AA71" s="210"/>
      <c r="AB71" s="208"/>
      <c r="AC71" s="209"/>
      <c r="AD71" s="209"/>
      <c r="AE71" s="209"/>
      <c r="AF71" s="210"/>
      <c r="AG71" s="209"/>
      <c r="AH71" s="209"/>
      <c r="AI71" s="209"/>
      <c r="AJ71" s="209"/>
      <c r="AK71" s="209"/>
      <c r="AL71" s="209"/>
      <c r="AM71" s="209"/>
      <c r="AN71" s="209"/>
      <c r="AO71" s="208"/>
      <c r="AP71" s="209"/>
      <c r="AQ71" s="209"/>
      <c r="AR71" s="209"/>
      <c r="AS71" s="210"/>
      <c r="AT71" s="208"/>
      <c r="AU71" s="209"/>
      <c r="AV71" s="209"/>
      <c r="AW71" s="210"/>
      <c r="AX71" s="211"/>
      <c r="AY71" s="212"/>
    </row>
    <row r="72" spans="1:52" s="11" customFormat="1">
      <c r="A72" s="207" t="s">
        <v>188</v>
      </c>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6"/>
      <c r="AI72" s="213"/>
      <c r="AJ72" s="216"/>
      <c r="AK72" s="213"/>
      <c r="AL72" s="216"/>
      <c r="AM72" s="213"/>
      <c r="AN72" s="216"/>
      <c r="AO72" s="213"/>
      <c r="AP72" s="213"/>
      <c r="AQ72" s="213"/>
      <c r="AR72" s="213"/>
      <c r="AS72" s="213"/>
      <c r="AT72" s="213"/>
      <c r="AU72" s="213"/>
      <c r="AV72" s="213"/>
      <c r="AW72" s="213"/>
      <c r="AX72" s="211"/>
      <c r="AY72" s="212"/>
    </row>
    <row r="73" spans="1:52" s="11" customFormat="1">
      <c r="A73" s="217" t="s">
        <v>337</v>
      </c>
      <c r="B73" s="558" t="s">
        <v>6</v>
      </c>
      <c r="C73" s="559"/>
      <c r="D73" s="559"/>
      <c r="E73" s="559"/>
      <c r="F73" s="560"/>
      <c r="G73" s="275"/>
      <c r="H73" s="276"/>
      <c r="I73" s="276"/>
      <c r="J73" s="277"/>
      <c r="K73" s="275"/>
      <c r="L73" s="276"/>
      <c r="M73" s="276"/>
      <c r="N73" s="277"/>
      <c r="O73" s="558" t="s">
        <v>6</v>
      </c>
      <c r="P73" s="559"/>
      <c r="Q73" s="559"/>
      <c r="R73" s="559"/>
      <c r="S73" s="560"/>
      <c r="T73" s="275"/>
      <c r="U73" s="276"/>
      <c r="V73" s="276"/>
      <c r="W73" s="277"/>
      <c r="X73" s="208"/>
      <c r="Y73" s="209"/>
      <c r="Z73" s="209"/>
      <c r="AA73" s="210"/>
      <c r="AB73" s="558" t="s">
        <v>6</v>
      </c>
      <c r="AC73" s="559"/>
      <c r="AD73" s="559"/>
      <c r="AE73" s="559"/>
      <c r="AF73" s="560"/>
      <c r="AG73" s="558">
        <v>2</v>
      </c>
      <c r="AH73" s="559"/>
      <c r="AI73" s="559"/>
      <c r="AJ73" s="559"/>
      <c r="AK73" s="558">
        <v>2</v>
      </c>
      <c r="AL73" s="559"/>
      <c r="AM73" s="559"/>
      <c r="AN73" s="559"/>
      <c r="AO73" s="208"/>
      <c r="AP73" s="209"/>
      <c r="AQ73" s="209"/>
      <c r="AR73" s="209"/>
      <c r="AS73" s="210"/>
      <c r="AT73" s="564"/>
      <c r="AU73" s="565"/>
      <c r="AV73" s="565"/>
      <c r="AW73" s="566"/>
      <c r="AX73" s="211"/>
      <c r="AY73" s="212"/>
      <c r="AZ73" s="11" t="s">
        <v>6</v>
      </c>
    </row>
    <row r="74" spans="1:52" s="11" customFormat="1" ht="11.25" customHeight="1">
      <c r="A74" s="217" t="s">
        <v>339</v>
      </c>
      <c r="B74" s="554" t="s">
        <v>6</v>
      </c>
      <c r="C74" s="479"/>
      <c r="D74" s="479"/>
      <c r="E74" s="479"/>
      <c r="F74" s="480"/>
      <c r="G74" s="275"/>
      <c r="H74" s="276"/>
      <c r="I74" s="276"/>
      <c r="J74" s="277"/>
      <c r="K74" s="275"/>
      <c r="L74" s="276"/>
      <c r="M74" s="276"/>
      <c r="N74" s="277"/>
      <c r="O74" s="554" t="s">
        <v>6</v>
      </c>
      <c r="P74" s="479"/>
      <c r="Q74" s="479"/>
      <c r="R74" s="479"/>
      <c r="S74" s="480"/>
      <c r="T74" s="275"/>
      <c r="U74" s="276"/>
      <c r="V74" s="276"/>
      <c r="W74" s="277"/>
      <c r="X74" s="208"/>
      <c r="Y74" s="209"/>
      <c r="Z74" s="209"/>
      <c r="AA74" s="210"/>
      <c r="AB74" s="554" t="s">
        <v>6</v>
      </c>
      <c r="AC74" s="479"/>
      <c r="AD74" s="479"/>
      <c r="AE74" s="479"/>
      <c r="AF74" s="480"/>
      <c r="AG74" s="555" t="s">
        <v>348</v>
      </c>
      <c r="AH74" s="556"/>
      <c r="AI74" s="556"/>
      <c r="AJ74" s="557"/>
      <c r="AK74" s="555" t="s">
        <v>348</v>
      </c>
      <c r="AL74" s="556"/>
      <c r="AM74" s="556"/>
      <c r="AN74" s="557"/>
      <c r="AO74" s="208"/>
      <c r="AP74" s="209"/>
      <c r="AQ74" s="209"/>
      <c r="AR74" s="209"/>
      <c r="AS74" s="210"/>
      <c r="AT74" s="243"/>
      <c r="AU74" s="244"/>
      <c r="AV74" s="244"/>
      <c r="AW74" s="245"/>
      <c r="AX74" s="211"/>
      <c r="AY74" s="212"/>
    </row>
    <row r="75" spans="1:52" s="11" customFormat="1" ht="11.25" customHeight="1">
      <c r="A75" s="217" t="s">
        <v>338</v>
      </c>
      <c r="B75" s="554" t="s">
        <v>6</v>
      </c>
      <c r="C75" s="479"/>
      <c r="D75" s="479"/>
      <c r="E75" s="479"/>
      <c r="F75" s="480"/>
      <c r="G75" s="554"/>
      <c r="H75" s="479"/>
      <c r="I75" s="479"/>
      <c r="J75" s="480"/>
      <c r="K75" s="554"/>
      <c r="L75" s="479"/>
      <c r="M75" s="479"/>
      <c r="N75" s="480"/>
      <c r="O75" s="554" t="s">
        <v>6</v>
      </c>
      <c r="P75" s="479"/>
      <c r="Q75" s="479"/>
      <c r="R75" s="479"/>
      <c r="S75" s="480"/>
      <c r="T75" s="554"/>
      <c r="U75" s="479"/>
      <c r="V75" s="479"/>
      <c r="W75" s="480"/>
      <c r="X75" s="554"/>
      <c r="Y75" s="479"/>
      <c r="Z75" s="479"/>
      <c r="AA75" s="480"/>
      <c r="AB75" s="554" t="s">
        <v>6</v>
      </c>
      <c r="AC75" s="479"/>
      <c r="AD75" s="479"/>
      <c r="AE75" s="479"/>
      <c r="AF75" s="480"/>
      <c r="AG75" s="554">
        <v>13</v>
      </c>
      <c r="AH75" s="479"/>
      <c r="AI75" s="479"/>
      <c r="AJ75" s="480"/>
      <c r="AK75" s="554">
        <f>'EUCOLES 2018'!C14</f>
        <v>13</v>
      </c>
      <c r="AL75" s="479"/>
      <c r="AM75" s="479"/>
      <c r="AN75" s="480"/>
      <c r="AO75" s="554"/>
      <c r="AP75" s="479"/>
      <c r="AQ75" s="479"/>
      <c r="AR75" s="479"/>
      <c r="AS75" s="480"/>
      <c r="AT75" s="554"/>
      <c r="AU75" s="479"/>
      <c r="AV75" s="479"/>
      <c r="AW75" s="480"/>
      <c r="AX75" s="258">
        <v>13</v>
      </c>
      <c r="AY75" s="212"/>
    </row>
    <row r="76" spans="1:52" s="11" customFormat="1" ht="11.25" customHeight="1">
      <c r="A76" s="217" t="s">
        <v>318</v>
      </c>
      <c r="B76" s="542">
        <v>0</v>
      </c>
      <c r="C76" s="542"/>
      <c r="D76" s="542"/>
      <c r="E76" s="542"/>
      <c r="F76" s="542"/>
      <c r="G76" s="543">
        <v>0</v>
      </c>
      <c r="H76" s="543"/>
      <c r="I76" s="543"/>
      <c r="J76" s="544"/>
      <c r="K76" s="543">
        <v>0</v>
      </c>
      <c r="L76" s="543"/>
      <c r="M76" s="543"/>
      <c r="N76" s="544"/>
      <c r="O76" s="542">
        <v>0</v>
      </c>
      <c r="P76" s="542"/>
      <c r="Q76" s="542"/>
      <c r="R76" s="542"/>
      <c r="S76" s="542"/>
      <c r="T76" s="543">
        <v>0</v>
      </c>
      <c r="U76" s="543"/>
      <c r="V76" s="543"/>
      <c r="W76" s="544"/>
      <c r="X76" s="543">
        <v>0</v>
      </c>
      <c r="Y76" s="543"/>
      <c r="Z76" s="543"/>
      <c r="AA76" s="544"/>
      <c r="AB76" s="542">
        <v>0</v>
      </c>
      <c r="AC76" s="542"/>
      <c r="AD76" s="542"/>
      <c r="AE76" s="542"/>
      <c r="AF76" s="542"/>
      <c r="AG76" s="543">
        <v>17524196</v>
      </c>
      <c r="AH76" s="543"/>
      <c r="AI76" s="543"/>
      <c r="AJ76" s="544"/>
      <c r="AK76" s="543">
        <v>17524196</v>
      </c>
      <c r="AL76" s="543"/>
      <c r="AM76" s="543"/>
      <c r="AN76" s="544"/>
      <c r="AO76" s="542">
        <v>0</v>
      </c>
      <c r="AP76" s="542"/>
      <c r="AQ76" s="542"/>
      <c r="AR76" s="542"/>
      <c r="AS76" s="542"/>
      <c r="AT76" s="543">
        <v>0</v>
      </c>
      <c r="AU76" s="543"/>
      <c r="AV76" s="543"/>
      <c r="AW76" s="544"/>
      <c r="AX76" s="218">
        <f>SUM(X76:AW76)</f>
        <v>35048392</v>
      </c>
      <c r="AY76" s="219">
        <f>AX76/AX101</f>
        <v>9.6557067438618679E-2</v>
      </c>
      <c r="AZ76" s="318" t="s">
        <v>6</v>
      </c>
    </row>
    <row r="77" spans="1:52" s="11" customFormat="1">
      <c r="A77" s="217"/>
      <c r="B77" s="275"/>
      <c r="C77" s="276"/>
      <c r="D77" s="276"/>
      <c r="E77" s="276"/>
      <c r="F77" s="277"/>
      <c r="G77" s="275"/>
      <c r="H77" s="276"/>
      <c r="I77" s="276"/>
      <c r="J77" s="277"/>
      <c r="K77" s="275"/>
      <c r="L77" s="276"/>
      <c r="M77" s="276"/>
      <c r="N77" s="277"/>
      <c r="O77" s="275"/>
      <c r="P77" s="276"/>
      <c r="Q77" s="276"/>
      <c r="R77" s="276"/>
      <c r="S77" s="277"/>
      <c r="T77" s="275"/>
      <c r="U77" s="276"/>
      <c r="V77" s="276"/>
      <c r="W77" s="277"/>
      <c r="X77" s="208"/>
      <c r="Y77" s="209"/>
      <c r="Z77" s="209"/>
      <c r="AA77" s="210"/>
      <c r="AB77" s="208"/>
      <c r="AC77" s="209"/>
      <c r="AD77" s="209"/>
      <c r="AE77" s="209"/>
      <c r="AF77" s="210"/>
      <c r="AG77" s="224"/>
      <c r="AH77" s="225"/>
      <c r="AI77" s="225"/>
      <c r="AJ77" s="226"/>
      <c r="AK77" s="209"/>
      <c r="AL77" s="209"/>
      <c r="AM77" s="209"/>
      <c r="AN77" s="209"/>
      <c r="AO77" s="208"/>
      <c r="AP77" s="209"/>
      <c r="AQ77" s="209"/>
      <c r="AR77" s="209"/>
      <c r="AS77" s="210"/>
      <c r="AT77" s="208"/>
      <c r="AU77" s="209"/>
      <c r="AV77" s="209"/>
      <c r="AW77" s="210"/>
      <c r="AX77" s="211"/>
      <c r="AY77" s="212"/>
    </row>
    <row r="78" spans="1:52" s="11" customFormat="1">
      <c r="A78" s="207" t="s">
        <v>340</v>
      </c>
      <c r="B78" s="213"/>
      <c r="C78" s="213"/>
      <c r="D78" s="213"/>
      <c r="E78" s="213"/>
      <c r="F78" s="213"/>
      <c r="G78" s="213"/>
      <c r="H78" s="213"/>
      <c r="I78" s="213"/>
      <c r="J78" s="213"/>
      <c r="K78" s="213"/>
      <c r="L78" s="213"/>
      <c r="M78" s="213"/>
      <c r="N78" s="213"/>
      <c r="O78" s="213"/>
      <c r="P78" s="213"/>
      <c r="Q78" s="213"/>
      <c r="R78" s="213"/>
      <c r="S78" s="213"/>
      <c r="T78" s="213"/>
      <c r="U78" s="213"/>
      <c r="V78" s="213"/>
      <c r="W78" s="213"/>
      <c r="X78" s="257"/>
      <c r="Y78" s="257"/>
      <c r="Z78" s="257"/>
      <c r="AA78" s="257"/>
      <c r="AB78" s="257"/>
      <c r="AC78" s="257"/>
      <c r="AD78" s="257"/>
      <c r="AE78" s="257"/>
      <c r="AF78" s="257"/>
      <c r="AG78" s="213"/>
      <c r="AH78" s="213"/>
      <c r="AI78" s="213"/>
      <c r="AJ78" s="213"/>
      <c r="AK78" s="213"/>
      <c r="AL78" s="213"/>
      <c r="AM78" s="213"/>
      <c r="AN78" s="213"/>
      <c r="AO78" s="257"/>
      <c r="AP78" s="257"/>
      <c r="AQ78" s="257"/>
      <c r="AR78" s="257"/>
      <c r="AS78" s="257"/>
      <c r="AT78" s="257"/>
      <c r="AU78" s="257"/>
      <c r="AV78" s="257"/>
      <c r="AW78" s="257"/>
      <c r="AX78" s="211"/>
      <c r="AY78" s="212"/>
      <c r="AZ78" s="203" t="s">
        <v>6</v>
      </c>
    </row>
    <row r="79" spans="1:52" s="11" customFormat="1">
      <c r="A79" s="217" t="s">
        <v>339</v>
      </c>
      <c r="B79" s="275"/>
      <c r="C79" s="276"/>
      <c r="D79" s="276"/>
      <c r="E79" s="276"/>
      <c r="F79" s="276"/>
      <c r="G79" s="564"/>
      <c r="H79" s="565"/>
      <c r="I79" s="565"/>
      <c r="J79" s="566"/>
      <c r="K79" s="564"/>
      <c r="L79" s="565"/>
      <c r="M79" s="565"/>
      <c r="N79" s="566"/>
      <c r="O79" s="275"/>
      <c r="P79" s="276"/>
      <c r="Q79" s="276"/>
      <c r="R79" s="276"/>
      <c r="S79" s="276"/>
      <c r="T79" s="564"/>
      <c r="U79" s="565"/>
      <c r="V79" s="565"/>
      <c r="W79" s="566"/>
      <c r="X79" s="564"/>
      <c r="Y79" s="565"/>
      <c r="Z79" s="565"/>
      <c r="AA79" s="566"/>
      <c r="AB79" s="208"/>
      <c r="AC79" s="209"/>
      <c r="AD79" s="209"/>
      <c r="AE79" s="209"/>
      <c r="AF79" s="209"/>
      <c r="AG79" s="564"/>
      <c r="AH79" s="565"/>
      <c r="AI79" s="565"/>
      <c r="AJ79" s="566"/>
      <c r="AK79" s="564"/>
      <c r="AL79" s="565"/>
      <c r="AM79" s="565"/>
      <c r="AN79" s="566"/>
      <c r="AO79" s="554" t="s">
        <v>348</v>
      </c>
      <c r="AP79" s="479"/>
      <c r="AQ79" s="479"/>
      <c r="AR79" s="479"/>
      <c r="AS79" s="480"/>
      <c r="AT79" s="554" t="s">
        <v>348</v>
      </c>
      <c r="AU79" s="479"/>
      <c r="AV79" s="479"/>
      <c r="AW79" s="480"/>
      <c r="AX79" s="258" t="s">
        <v>6</v>
      </c>
      <c r="AY79" s="212"/>
    </row>
    <row r="80" spans="1:52" s="11" customFormat="1" ht="11.25" customHeight="1">
      <c r="A80" s="217" t="s">
        <v>341</v>
      </c>
      <c r="B80" s="275"/>
      <c r="C80" s="276"/>
      <c r="D80" s="276"/>
      <c r="E80" s="276"/>
      <c r="F80" s="276"/>
      <c r="G80" s="270"/>
      <c r="H80" s="271"/>
      <c r="I80" s="271"/>
      <c r="J80" s="272"/>
      <c r="K80" s="270"/>
      <c r="L80" s="271"/>
      <c r="M80" s="271"/>
      <c r="N80" s="272"/>
      <c r="O80" s="275"/>
      <c r="P80" s="276"/>
      <c r="Q80" s="276"/>
      <c r="R80" s="276"/>
      <c r="S80" s="276"/>
      <c r="T80" s="270"/>
      <c r="U80" s="271"/>
      <c r="V80" s="271"/>
      <c r="W80" s="272"/>
      <c r="X80" s="267"/>
      <c r="Y80" s="268"/>
      <c r="Z80" s="268"/>
      <c r="AA80" s="269"/>
      <c r="AB80" s="262"/>
      <c r="AC80" s="263"/>
      <c r="AD80" s="263"/>
      <c r="AE80" s="263"/>
      <c r="AF80" s="263"/>
      <c r="AG80" s="267"/>
      <c r="AH80" s="268"/>
      <c r="AI80" s="268"/>
      <c r="AJ80" s="269"/>
      <c r="AK80" s="267"/>
      <c r="AL80" s="268"/>
      <c r="AM80" s="268"/>
      <c r="AN80" s="269"/>
      <c r="AO80" s="554">
        <f>'AEROPUERTOS CAJAS DE LUZ 2018'!G11</f>
        <v>3</v>
      </c>
      <c r="AP80" s="479"/>
      <c r="AQ80" s="479"/>
      <c r="AR80" s="479"/>
      <c r="AS80" s="480"/>
      <c r="AT80" s="554">
        <f>'AEROPUERTOS CAJAS DE LUZ 2018'!G11</f>
        <v>3</v>
      </c>
      <c r="AU80" s="479"/>
      <c r="AV80" s="479"/>
      <c r="AW80" s="480"/>
      <c r="AX80" s="258">
        <v>6</v>
      </c>
      <c r="AY80" s="212"/>
    </row>
    <row r="81" spans="1:53" s="11" customFormat="1" ht="15.75">
      <c r="A81" s="217" t="s">
        <v>318</v>
      </c>
      <c r="B81" s="275"/>
      <c r="C81" s="276"/>
      <c r="D81" s="276"/>
      <c r="E81" s="276"/>
      <c r="F81" s="276"/>
      <c r="G81" s="270"/>
      <c r="H81" s="271"/>
      <c r="I81" s="271"/>
      <c r="J81" s="272"/>
      <c r="K81" s="270"/>
      <c r="L81" s="271"/>
      <c r="M81" s="271"/>
      <c r="N81" s="272"/>
      <c r="O81" s="275"/>
      <c r="P81" s="276"/>
      <c r="Q81" s="276"/>
      <c r="R81" s="276"/>
      <c r="S81" s="276"/>
      <c r="T81" s="270"/>
      <c r="U81" s="271"/>
      <c r="V81" s="271"/>
      <c r="W81" s="272"/>
      <c r="X81" s="243"/>
      <c r="Y81" s="244"/>
      <c r="Z81" s="244"/>
      <c r="AA81" s="245"/>
      <c r="AB81" s="208"/>
      <c r="AC81" s="209"/>
      <c r="AD81" s="209"/>
      <c r="AE81" s="209"/>
      <c r="AF81" s="209"/>
      <c r="AG81" s="243"/>
      <c r="AH81" s="244"/>
      <c r="AI81" s="244"/>
      <c r="AJ81" s="245"/>
      <c r="AK81" s="243"/>
      <c r="AL81" s="244"/>
      <c r="AM81" s="244"/>
      <c r="AN81" s="245"/>
      <c r="AO81" s="568">
        <v>36635323</v>
      </c>
      <c r="AP81" s="569"/>
      <c r="AQ81" s="569"/>
      <c r="AR81" s="569"/>
      <c r="AS81" s="570"/>
      <c r="AT81" s="568">
        <v>36635323</v>
      </c>
      <c r="AU81" s="569"/>
      <c r="AV81" s="569"/>
      <c r="AW81" s="570"/>
      <c r="AX81" s="259">
        <f>SUM(X81:AW81)</f>
        <v>73270646</v>
      </c>
      <c r="AY81" s="238"/>
      <c r="AZ81" s="319" t="s">
        <v>6</v>
      </c>
      <c r="BA81" s="203" t="s">
        <v>6</v>
      </c>
    </row>
    <row r="82" spans="1:53" s="11" customFormat="1">
      <c r="A82" s="217"/>
      <c r="B82" s="275"/>
      <c r="C82" s="276"/>
      <c r="D82" s="276"/>
      <c r="E82" s="276"/>
      <c r="F82" s="276"/>
      <c r="G82" s="270"/>
      <c r="H82" s="271"/>
      <c r="I82" s="271"/>
      <c r="J82" s="272"/>
      <c r="K82" s="270"/>
      <c r="L82" s="271"/>
      <c r="M82" s="271"/>
      <c r="N82" s="272"/>
      <c r="O82" s="275"/>
      <c r="P82" s="276"/>
      <c r="Q82" s="276"/>
      <c r="R82" s="276"/>
      <c r="S82" s="276"/>
      <c r="T82" s="270"/>
      <c r="U82" s="271"/>
      <c r="V82" s="271"/>
      <c r="W82" s="272"/>
      <c r="X82" s="267"/>
      <c r="Y82" s="268"/>
      <c r="Z82" s="268"/>
      <c r="AA82" s="269"/>
      <c r="AB82" s="262"/>
      <c r="AC82" s="263"/>
      <c r="AD82" s="263"/>
      <c r="AE82" s="263"/>
      <c r="AF82" s="263"/>
      <c r="AG82" s="267"/>
      <c r="AH82" s="268"/>
      <c r="AI82" s="268"/>
      <c r="AJ82" s="269"/>
      <c r="AK82" s="267"/>
      <c r="AL82" s="268"/>
      <c r="AM82" s="268"/>
      <c r="AN82" s="269"/>
      <c r="AO82" s="264"/>
      <c r="AP82" s="265"/>
      <c r="AQ82" s="265"/>
      <c r="AR82" s="265"/>
      <c r="AS82" s="266"/>
      <c r="AT82" s="264"/>
      <c r="AU82" s="265"/>
      <c r="AV82" s="265"/>
      <c r="AW82" s="266"/>
      <c r="AX82" s="259"/>
      <c r="AY82" s="212"/>
    </row>
    <row r="83" spans="1:53" s="11" customFormat="1">
      <c r="A83" s="217" t="s">
        <v>339</v>
      </c>
      <c r="B83" s="554" t="s">
        <v>6</v>
      </c>
      <c r="C83" s="479"/>
      <c r="D83" s="479"/>
      <c r="E83" s="479"/>
      <c r="F83" s="480"/>
      <c r="G83" s="554" t="s">
        <v>6</v>
      </c>
      <c r="H83" s="479"/>
      <c r="I83" s="479"/>
      <c r="J83" s="479"/>
      <c r="K83" s="554" t="s">
        <v>6</v>
      </c>
      <c r="L83" s="479"/>
      <c r="M83" s="479"/>
      <c r="N83" s="479"/>
      <c r="O83" s="554" t="s">
        <v>6</v>
      </c>
      <c r="P83" s="479"/>
      <c r="Q83" s="479"/>
      <c r="R83" s="479"/>
      <c r="S83" s="480"/>
      <c r="T83" s="554" t="s">
        <v>6</v>
      </c>
      <c r="U83" s="479"/>
      <c r="V83" s="479"/>
      <c r="W83" s="479"/>
      <c r="X83" s="554" t="s">
        <v>348</v>
      </c>
      <c r="Y83" s="479"/>
      <c r="Z83" s="479"/>
      <c r="AA83" s="479"/>
      <c r="AB83" s="554" t="s">
        <v>348</v>
      </c>
      <c r="AC83" s="479"/>
      <c r="AD83" s="479"/>
      <c r="AE83" s="479"/>
      <c r="AF83" s="480"/>
      <c r="AG83" s="243"/>
      <c r="AH83" s="244"/>
      <c r="AI83" s="244"/>
      <c r="AJ83" s="245"/>
      <c r="AK83" s="243"/>
      <c r="AL83" s="244"/>
      <c r="AM83" s="244"/>
      <c r="AN83" s="245"/>
      <c r="AO83" s="554" t="s">
        <v>348</v>
      </c>
      <c r="AP83" s="479"/>
      <c r="AQ83" s="479"/>
      <c r="AR83" s="479"/>
      <c r="AS83" s="480"/>
      <c r="AT83" s="554" t="s">
        <v>348</v>
      </c>
      <c r="AU83" s="479"/>
      <c r="AV83" s="479"/>
      <c r="AW83" s="480"/>
      <c r="AX83" s="258"/>
      <c r="AY83" s="212"/>
    </row>
    <row r="84" spans="1:53" s="11" customFormat="1">
      <c r="A84" s="217" t="s">
        <v>342</v>
      </c>
      <c r="B84" s="554" t="s">
        <v>6</v>
      </c>
      <c r="C84" s="479"/>
      <c r="D84" s="479"/>
      <c r="E84" s="479"/>
      <c r="F84" s="480"/>
      <c r="G84" s="554" t="s">
        <v>6</v>
      </c>
      <c r="H84" s="479"/>
      <c r="I84" s="479"/>
      <c r="J84" s="480"/>
      <c r="K84" s="554" t="s">
        <v>6</v>
      </c>
      <c r="L84" s="479"/>
      <c r="M84" s="479"/>
      <c r="N84" s="480"/>
      <c r="O84" s="554" t="s">
        <v>6</v>
      </c>
      <c r="P84" s="479"/>
      <c r="Q84" s="479"/>
      <c r="R84" s="479"/>
      <c r="S84" s="480"/>
      <c r="T84" s="554" t="s">
        <v>6</v>
      </c>
      <c r="U84" s="479"/>
      <c r="V84" s="479"/>
      <c r="W84" s="480"/>
      <c r="X84" s="554">
        <f>'AEROPUERTOS PANTALLAS'!E11</f>
        <v>2880</v>
      </c>
      <c r="Y84" s="479"/>
      <c r="Z84" s="479"/>
      <c r="AA84" s="480"/>
      <c r="AB84" s="554">
        <f>'AEROPUERTOS PANTALLAS'!E11</f>
        <v>2880</v>
      </c>
      <c r="AC84" s="479"/>
      <c r="AD84" s="479"/>
      <c r="AE84" s="479"/>
      <c r="AF84" s="480"/>
      <c r="AG84" s="208"/>
      <c r="AH84" s="209"/>
      <c r="AI84" s="209"/>
      <c r="AJ84" s="210"/>
      <c r="AK84" s="208"/>
      <c r="AL84" s="209"/>
      <c r="AM84" s="209"/>
      <c r="AN84" s="210"/>
      <c r="AO84" s="554">
        <f>'AEROPUERTOS PANTALLAS'!E11</f>
        <v>2880</v>
      </c>
      <c r="AP84" s="479"/>
      <c r="AQ84" s="479"/>
      <c r="AR84" s="479"/>
      <c r="AS84" s="480"/>
      <c r="AT84" s="554">
        <f>'AEROPUERTOS PANTALLAS'!E11</f>
        <v>2880</v>
      </c>
      <c r="AU84" s="479"/>
      <c r="AV84" s="479"/>
      <c r="AW84" s="480"/>
      <c r="AX84" s="258">
        <f>SUM(X84:AW84)</f>
        <v>11520</v>
      </c>
      <c r="AY84" s="212"/>
    </row>
    <row r="85" spans="1:53" s="11" customFormat="1" ht="15.75">
      <c r="A85" s="217" t="s">
        <v>318</v>
      </c>
      <c r="B85" s="567" t="s">
        <v>364</v>
      </c>
      <c r="C85" s="481"/>
      <c r="D85" s="481"/>
      <c r="E85" s="481"/>
      <c r="F85" s="482"/>
      <c r="G85" s="568" t="s">
        <v>6</v>
      </c>
      <c r="H85" s="569"/>
      <c r="I85" s="569"/>
      <c r="J85" s="570"/>
      <c r="K85" s="568" t="s">
        <v>6</v>
      </c>
      <c r="L85" s="569"/>
      <c r="M85" s="569"/>
      <c r="N85" s="570"/>
      <c r="O85" s="567" t="s">
        <v>6</v>
      </c>
      <c r="P85" s="481"/>
      <c r="Q85" s="481"/>
      <c r="R85" s="481"/>
      <c r="S85" s="482"/>
      <c r="T85" s="568" t="s">
        <v>6</v>
      </c>
      <c r="U85" s="569"/>
      <c r="V85" s="569"/>
      <c r="W85" s="570"/>
      <c r="X85" s="568">
        <v>8292596</v>
      </c>
      <c r="Y85" s="569"/>
      <c r="Z85" s="569"/>
      <c r="AA85" s="570"/>
      <c r="AB85" s="567">
        <v>8292596</v>
      </c>
      <c r="AC85" s="481"/>
      <c r="AD85" s="481"/>
      <c r="AE85" s="481"/>
      <c r="AF85" s="482"/>
      <c r="AG85" s="571"/>
      <c r="AH85" s="572"/>
      <c r="AI85" s="572"/>
      <c r="AJ85" s="573"/>
      <c r="AK85" s="554"/>
      <c r="AL85" s="479"/>
      <c r="AM85" s="479"/>
      <c r="AN85" s="480"/>
      <c r="AO85" s="567">
        <v>8292596</v>
      </c>
      <c r="AP85" s="481"/>
      <c r="AQ85" s="481"/>
      <c r="AR85" s="481"/>
      <c r="AS85" s="482"/>
      <c r="AT85" s="568">
        <v>8292596</v>
      </c>
      <c r="AU85" s="569"/>
      <c r="AV85" s="569"/>
      <c r="AW85" s="570"/>
      <c r="AX85" s="259">
        <f>SUM(X85:AW85)</f>
        <v>33170384</v>
      </c>
      <c r="AY85" s="212"/>
      <c r="BA85" s="320" t="s">
        <v>6</v>
      </c>
    </row>
    <row r="86" spans="1:53" s="11" customFormat="1">
      <c r="A86" s="217" t="s">
        <v>318</v>
      </c>
      <c r="B86" s="545">
        <v>0</v>
      </c>
      <c r="C86" s="546"/>
      <c r="D86" s="546"/>
      <c r="E86" s="546"/>
      <c r="F86" s="547"/>
      <c r="G86" s="546" t="str">
        <f>G85</f>
        <v xml:space="preserve"> </v>
      </c>
      <c r="H86" s="546"/>
      <c r="I86" s="546"/>
      <c r="J86" s="547"/>
      <c r="K86" s="546" t="str">
        <f>K85</f>
        <v xml:space="preserve"> </v>
      </c>
      <c r="L86" s="546"/>
      <c r="M86" s="546"/>
      <c r="N86" s="547"/>
      <c r="O86" s="545">
        <v>0</v>
      </c>
      <c r="P86" s="546"/>
      <c r="Q86" s="546"/>
      <c r="R86" s="546"/>
      <c r="S86" s="547"/>
      <c r="T86" s="546" t="str">
        <f>T85</f>
        <v xml:space="preserve"> </v>
      </c>
      <c r="U86" s="546"/>
      <c r="V86" s="546"/>
      <c r="W86" s="547"/>
      <c r="X86" s="546">
        <f>X85</f>
        <v>8292596</v>
      </c>
      <c r="Y86" s="546"/>
      <c r="Z86" s="546"/>
      <c r="AA86" s="547"/>
      <c r="AB86" s="545">
        <v>8292596</v>
      </c>
      <c r="AC86" s="546"/>
      <c r="AD86" s="546"/>
      <c r="AE86" s="546"/>
      <c r="AF86" s="547"/>
      <c r="AG86" s="546">
        <v>0</v>
      </c>
      <c r="AH86" s="546"/>
      <c r="AI86" s="546"/>
      <c r="AJ86" s="546"/>
      <c r="AK86" s="545">
        <v>0</v>
      </c>
      <c r="AL86" s="546"/>
      <c r="AM86" s="546"/>
      <c r="AN86" s="547"/>
      <c r="AO86" s="542">
        <f>+AO81+AO85</f>
        <v>44927919</v>
      </c>
      <c r="AP86" s="542"/>
      <c r="AQ86" s="542"/>
      <c r="AR86" s="542"/>
      <c r="AS86" s="542"/>
      <c r="AT86" s="546">
        <f>AT81+AT85</f>
        <v>44927919</v>
      </c>
      <c r="AU86" s="546"/>
      <c r="AV86" s="546"/>
      <c r="AW86" s="547"/>
      <c r="AX86" s="218">
        <f>AX81+AX85</f>
        <v>106441030</v>
      </c>
      <c r="AY86" s="219">
        <f>AX86/AX101</f>
        <v>0.29324123377603267</v>
      </c>
      <c r="BA86" s="203" t="s">
        <v>6</v>
      </c>
    </row>
    <row r="87" spans="1:53" s="11" customFormat="1">
      <c r="A87" s="217"/>
      <c r="B87" s="278"/>
      <c r="C87" s="279"/>
      <c r="D87" s="279"/>
      <c r="E87" s="279"/>
      <c r="F87" s="280"/>
      <c r="G87" s="564"/>
      <c r="H87" s="565"/>
      <c r="I87" s="565"/>
      <c r="J87" s="566"/>
      <c r="K87" s="564"/>
      <c r="L87" s="565"/>
      <c r="M87" s="565"/>
      <c r="N87" s="566"/>
      <c r="O87" s="278"/>
      <c r="P87" s="279"/>
      <c r="Q87" s="279"/>
      <c r="R87" s="279"/>
      <c r="S87" s="280"/>
      <c r="T87" s="564"/>
      <c r="U87" s="565"/>
      <c r="V87" s="565"/>
      <c r="W87" s="566"/>
      <c r="X87" s="564"/>
      <c r="Y87" s="565"/>
      <c r="Z87" s="565"/>
      <c r="AA87" s="566"/>
      <c r="AB87" s="221"/>
      <c r="AC87" s="222"/>
      <c r="AD87" s="222"/>
      <c r="AE87" s="222"/>
      <c r="AF87" s="223"/>
      <c r="AG87" s="228"/>
      <c r="AH87" s="228"/>
      <c r="AI87" s="228"/>
      <c r="AJ87" s="228"/>
      <c r="AK87" s="227"/>
      <c r="AL87" s="228"/>
      <c r="AM87" s="228"/>
      <c r="AN87" s="229"/>
      <c r="AO87" s="227"/>
      <c r="AP87" s="228"/>
      <c r="AQ87" s="228"/>
      <c r="AR87" s="228"/>
      <c r="AS87" s="229"/>
      <c r="AT87" s="221"/>
      <c r="AU87" s="222"/>
      <c r="AV87" s="222"/>
      <c r="AW87" s="223"/>
      <c r="AX87" s="220"/>
      <c r="AY87" s="212"/>
    </row>
    <row r="88" spans="1:53" s="11" customFormat="1">
      <c r="A88" s="207" t="s">
        <v>235</v>
      </c>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6"/>
      <c r="AL88" s="216"/>
      <c r="AM88" s="216"/>
      <c r="AN88" s="216"/>
      <c r="AO88" s="213"/>
      <c r="AP88" s="213"/>
      <c r="AQ88" s="213"/>
      <c r="AR88" s="213"/>
      <c r="AS88" s="213"/>
      <c r="AT88" s="213"/>
      <c r="AU88" s="213"/>
      <c r="AV88" s="213"/>
      <c r="AW88" s="213"/>
      <c r="AX88" s="211"/>
      <c r="AY88" s="212"/>
    </row>
    <row r="89" spans="1:53" s="11" customFormat="1">
      <c r="A89" s="217" t="s">
        <v>337</v>
      </c>
      <c r="B89" s="558" t="s">
        <v>6</v>
      </c>
      <c r="C89" s="559"/>
      <c r="D89" s="559"/>
      <c r="E89" s="559"/>
      <c r="F89" s="560"/>
      <c r="G89" s="275"/>
      <c r="H89" s="276"/>
      <c r="I89" s="276"/>
      <c r="J89" s="277"/>
      <c r="K89" s="275"/>
      <c r="L89" s="276"/>
      <c r="M89" s="276"/>
      <c r="N89" s="277"/>
      <c r="O89" s="558" t="s">
        <v>6</v>
      </c>
      <c r="P89" s="559"/>
      <c r="Q89" s="559"/>
      <c r="R89" s="559"/>
      <c r="S89" s="560"/>
      <c r="T89" s="275"/>
      <c r="U89" s="276"/>
      <c r="V89" s="276"/>
      <c r="W89" s="277"/>
      <c r="X89" s="208"/>
      <c r="Y89" s="209"/>
      <c r="Z89" s="209"/>
      <c r="AA89" s="210"/>
      <c r="AB89" s="558" t="s">
        <v>6</v>
      </c>
      <c r="AC89" s="559"/>
      <c r="AD89" s="559"/>
      <c r="AE89" s="559"/>
      <c r="AF89" s="560"/>
      <c r="AG89" s="564"/>
      <c r="AH89" s="565"/>
      <c r="AI89" s="565"/>
      <c r="AJ89" s="566"/>
      <c r="AK89" s="554">
        <f>'CINE 2018'!I8</f>
        <v>4</v>
      </c>
      <c r="AL89" s="479"/>
      <c r="AM89" s="479"/>
      <c r="AN89" s="480"/>
      <c r="AO89" s="208"/>
      <c r="AP89" s="209"/>
      <c r="AQ89" s="209"/>
      <c r="AR89" s="209"/>
      <c r="AS89" s="210"/>
      <c r="AT89" s="564"/>
      <c r="AU89" s="565"/>
      <c r="AV89" s="565"/>
      <c r="AW89" s="566"/>
      <c r="AX89" s="211"/>
      <c r="AY89" s="212"/>
    </row>
    <row r="90" spans="1:53" s="11" customFormat="1">
      <c r="A90" s="217" t="s">
        <v>339</v>
      </c>
      <c r="B90" s="554" t="s">
        <v>6</v>
      </c>
      <c r="C90" s="479"/>
      <c r="D90" s="479"/>
      <c r="E90" s="479"/>
      <c r="F90" s="480"/>
      <c r="G90" s="275"/>
      <c r="H90" s="276"/>
      <c r="I90" s="276"/>
      <c r="J90" s="277"/>
      <c r="K90" s="275"/>
      <c r="L90" s="276"/>
      <c r="M90" s="276"/>
      <c r="N90" s="277"/>
      <c r="O90" s="554" t="s">
        <v>6</v>
      </c>
      <c r="P90" s="479"/>
      <c r="Q90" s="479"/>
      <c r="R90" s="479"/>
      <c r="S90" s="480"/>
      <c r="T90" s="275"/>
      <c r="U90" s="276"/>
      <c r="V90" s="276"/>
      <c r="W90" s="277"/>
      <c r="X90" s="208"/>
      <c r="Y90" s="209"/>
      <c r="Z90" s="209"/>
      <c r="AA90" s="210"/>
      <c r="AB90" s="554" t="s">
        <v>6</v>
      </c>
      <c r="AC90" s="479"/>
      <c r="AD90" s="479"/>
      <c r="AE90" s="479"/>
      <c r="AF90" s="480"/>
      <c r="AG90" s="243"/>
      <c r="AH90" s="244"/>
      <c r="AI90" s="244"/>
      <c r="AJ90" s="245"/>
      <c r="AK90" s="555" t="s">
        <v>343</v>
      </c>
      <c r="AL90" s="556"/>
      <c r="AM90" s="556"/>
      <c r="AN90" s="557"/>
      <c r="AO90" s="208"/>
      <c r="AP90" s="209"/>
      <c r="AQ90" s="209"/>
      <c r="AR90" s="209"/>
      <c r="AS90" s="210"/>
      <c r="AT90" s="243"/>
      <c r="AU90" s="244"/>
      <c r="AV90" s="244"/>
      <c r="AW90" s="245"/>
      <c r="AX90" s="211"/>
      <c r="AY90" s="212"/>
    </row>
    <row r="91" spans="1:53" s="11" customFormat="1">
      <c r="A91" s="217" t="s">
        <v>316</v>
      </c>
      <c r="B91" s="278"/>
      <c r="C91" s="279"/>
      <c r="D91" s="279"/>
      <c r="E91" s="279"/>
      <c r="F91" s="280"/>
      <c r="G91" s="275"/>
      <c r="H91" s="276"/>
      <c r="I91" s="276"/>
      <c r="J91" s="277"/>
      <c r="K91" s="275"/>
      <c r="L91" s="276"/>
      <c r="M91" s="276"/>
      <c r="N91" s="277"/>
      <c r="O91" s="278"/>
      <c r="P91" s="279"/>
      <c r="Q91" s="279"/>
      <c r="R91" s="279"/>
      <c r="S91" s="280"/>
      <c r="T91" s="275"/>
      <c r="U91" s="276"/>
      <c r="V91" s="276"/>
      <c r="W91" s="277"/>
      <c r="X91" s="208"/>
      <c r="Y91" s="209"/>
      <c r="Z91" s="209"/>
      <c r="AA91" s="210"/>
      <c r="AB91" s="221"/>
      <c r="AC91" s="222"/>
      <c r="AD91" s="222"/>
      <c r="AE91" s="222"/>
      <c r="AF91" s="223"/>
      <c r="AG91" s="243"/>
      <c r="AH91" s="244"/>
      <c r="AI91" s="244"/>
      <c r="AJ91" s="245"/>
      <c r="AK91" s="555">
        <v>2</v>
      </c>
      <c r="AL91" s="556"/>
      <c r="AM91" s="556"/>
      <c r="AN91" s="557"/>
      <c r="AO91" s="208"/>
      <c r="AP91" s="209"/>
      <c r="AQ91" s="209"/>
      <c r="AR91" s="209"/>
      <c r="AS91" s="210"/>
      <c r="AT91" s="243"/>
      <c r="AU91" s="244"/>
      <c r="AV91" s="244"/>
      <c r="AW91" s="245"/>
      <c r="AX91" s="211"/>
      <c r="AY91" s="212"/>
    </row>
    <row r="92" spans="1:53" s="11" customFormat="1">
      <c r="A92" s="217" t="s">
        <v>336</v>
      </c>
      <c r="B92" s="554" t="s">
        <v>6</v>
      </c>
      <c r="C92" s="479"/>
      <c r="D92" s="479"/>
      <c r="E92" s="479"/>
      <c r="F92" s="480"/>
      <c r="G92" s="554"/>
      <c r="H92" s="479"/>
      <c r="I92" s="479"/>
      <c r="J92" s="480"/>
      <c r="K92" s="554"/>
      <c r="L92" s="479"/>
      <c r="M92" s="479"/>
      <c r="N92" s="480"/>
      <c r="O92" s="554" t="s">
        <v>6</v>
      </c>
      <c r="P92" s="479"/>
      <c r="Q92" s="479"/>
      <c r="R92" s="479"/>
      <c r="S92" s="480"/>
      <c r="T92" s="554"/>
      <c r="U92" s="479"/>
      <c r="V92" s="479"/>
      <c r="W92" s="480"/>
      <c r="X92" s="554"/>
      <c r="Y92" s="479"/>
      <c r="Z92" s="479"/>
      <c r="AA92" s="480"/>
      <c r="AB92" s="554" t="s">
        <v>6</v>
      </c>
      <c r="AC92" s="479"/>
      <c r="AD92" s="479"/>
      <c r="AE92" s="479"/>
      <c r="AF92" s="480"/>
      <c r="AG92" s="554"/>
      <c r="AH92" s="479"/>
      <c r="AI92" s="479"/>
      <c r="AJ92" s="480"/>
      <c r="AK92" s="554">
        <f>'CINE 2018'!F11</f>
        <v>1008</v>
      </c>
      <c r="AL92" s="479"/>
      <c r="AM92" s="479"/>
      <c r="AN92" s="480"/>
      <c r="AO92" s="554"/>
      <c r="AP92" s="479"/>
      <c r="AQ92" s="479"/>
      <c r="AR92" s="479"/>
      <c r="AS92" s="480"/>
      <c r="AT92" s="554"/>
      <c r="AU92" s="479"/>
      <c r="AV92" s="479"/>
      <c r="AW92" s="480"/>
      <c r="AX92" s="258">
        <f>SUM(X92:AW92)</f>
        <v>1008</v>
      </c>
      <c r="AY92" s="212"/>
    </row>
    <row r="93" spans="1:53" s="11" customFormat="1">
      <c r="A93" s="217" t="s">
        <v>318</v>
      </c>
      <c r="B93" s="542">
        <v>0</v>
      </c>
      <c r="C93" s="542"/>
      <c r="D93" s="542"/>
      <c r="E93" s="542"/>
      <c r="F93" s="542"/>
      <c r="G93" s="543">
        <v>0</v>
      </c>
      <c r="H93" s="543"/>
      <c r="I93" s="543"/>
      <c r="J93" s="544"/>
      <c r="K93" s="543">
        <v>0</v>
      </c>
      <c r="L93" s="543"/>
      <c r="M93" s="543"/>
      <c r="N93" s="544"/>
      <c r="O93" s="542">
        <v>0</v>
      </c>
      <c r="P93" s="542"/>
      <c r="Q93" s="542"/>
      <c r="R93" s="542"/>
      <c r="S93" s="542"/>
      <c r="T93" s="543">
        <v>0</v>
      </c>
      <c r="U93" s="543"/>
      <c r="V93" s="543"/>
      <c r="W93" s="544"/>
      <c r="X93" s="543">
        <v>0</v>
      </c>
      <c r="Y93" s="543"/>
      <c r="Z93" s="543"/>
      <c r="AA93" s="544"/>
      <c r="AB93" s="542">
        <f>'EUCOLES 2018'!L28</f>
        <v>0</v>
      </c>
      <c r="AC93" s="542"/>
      <c r="AD93" s="542"/>
      <c r="AE93" s="542"/>
      <c r="AF93" s="542"/>
      <c r="AG93" s="543">
        <f>'TV REGIONAL 2018'!M46</f>
        <v>0</v>
      </c>
      <c r="AH93" s="543"/>
      <c r="AI93" s="543"/>
      <c r="AJ93" s="544"/>
      <c r="AK93" s="543">
        <v>14515871</v>
      </c>
      <c r="AL93" s="543"/>
      <c r="AM93" s="543"/>
      <c r="AN93" s="544"/>
      <c r="AO93" s="542">
        <v>0</v>
      </c>
      <c r="AP93" s="542"/>
      <c r="AQ93" s="542"/>
      <c r="AR93" s="542"/>
      <c r="AS93" s="542"/>
      <c r="AT93" s="543">
        <v>0</v>
      </c>
      <c r="AU93" s="543"/>
      <c r="AV93" s="543"/>
      <c r="AW93" s="544"/>
      <c r="AX93" s="218">
        <f>SUM(X93:AW93)</f>
        <v>14515871</v>
      </c>
      <c r="AY93" s="219">
        <f>AX93/AX101</f>
        <v>3.9990705852562057E-2</v>
      </c>
    </row>
    <row r="94" spans="1:53" s="11" customFormat="1">
      <c r="A94" s="207" t="s">
        <v>344</v>
      </c>
      <c r="B94" s="558" t="s">
        <v>6</v>
      </c>
      <c r="C94" s="559"/>
      <c r="D94" s="559"/>
      <c r="E94" s="559"/>
      <c r="F94" s="560"/>
      <c r="G94" s="275"/>
      <c r="H94" s="276"/>
      <c r="I94" s="276"/>
      <c r="J94" s="277"/>
      <c r="K94" s="275"/>
      <c r="L94" s="276"/>
      <c r="M94" s="276"/>
      <c r="N94" s="277"/>
      <c r="O94" s="558" t="s">
        <v>6</v>
      </c>
      <c r="P94" s="559"/>
      <c r="Q94" s="559"/>
      <c r="R94" s="559"/>
      <c r="S94" s="560"/>
      <c r="T94" s="275"/>
      <c r="U94" s="276"/>
      <c r="V94" s="276"/>
      <c r="W94" s="277"/>
      <c r="X94" s="213"/>
      <c r="Y94" s="213"/>
      <c r="Z94" s="213"/>
      <c r="AA94" s="213"/>
      <c r="AB94" s="213"/>
      <c r="AC94" s="213"/>
      <c r="AD94" s="213"/>
      <c r="AE94" s="213"/>
      <c r="AF94" s="213"/>
      <c r="AG94" s="329"/>
      <c r="AH94" s="329"/>
      <c r="AI94" s="329"/>
      <c r="AJ94" s="329"/>
      <c r="AK94" s="213"/>
      <c r="AL94" s="213"/>
      <c r="AM94" s="213"/>
      <c r="AN94" s="213"/>
      <c r="AO94" s="329"/>
      <c r="AP94" s="329"/>
      <c r="AQ94" s="329"/>
      <c r="AR94" s="329"/>
      <c r="AS94" s="329"/>
      <c r="AT94" s="213"/>
      <c r="AU94" s="213"/>
      <c r="AV94" s="213"/>
      <c r="AW94" s="213"/>
      <c r="AX94" s="211"/>
      <c r="AY94" s="212"/>
    </row>
    <row r="95" spans="1:53" s="11" customFormat="1">
      <c r="A95" s="217" t="s">
        <v>229</v>
      </c>
      <c r="B95" s="554" t="s">
        <v>6</v>
      </c>
      <c r="C95" s="479"/>
      <c r="D95" s="479"/>
      <c r="E95" s="479"/>
      <c r="F95" s="480"/>
      <c r="G95" s="275"/>
      <c r="H95" s="276"/>
      <c r="I95" s="276"/>
      <c r="J95" s="277"/>
      <c r="K95" s="275"/>
      <c r="L95" s="276"/>
      <c r="M95" s="276"/>
      <c r="N95" s="277"/>
      <c r="O95" s="554" t="s">
        <v>6</v>
      </c>
      <c r="P95" s="479"/>
      <c r="Q95" s="479"/>
      <c r="R95" s="479"/>
      <c r="S95" s="480"/>
      <c r="T95" s="275"/>
      <c r="U95" s="276"/>
      <c r="V95" s="276"/>
      <c r="W95" s="277"/>
      <c r="X95" s="208"/>
      <c r="Y95" s="209"/>
      <c r="Z95" s="209"/>
      <c r="AA95" s="210"/>
      <c r="AB95" s="554" t="s">
        <v>6</v>
      </c>
      <c r="AC95" s="479"/>
      <c r="AD95" s="479"/>
      <c r="AE95" s="479"/>
      <c r="AF95" s="480"/>
      <c r="AG95" s="551">
        <f>'DIGITAL 2018'!E7/2</f>
        <v>75000</v>
      </c>
      <c r="AH95" s="552"/>
      <c r="AI95" s="552"/>
      <c r="AJ95" s="553"/>
      <c r="AK95" s="555"/>
      <c r="AL95" s="556"/>
      <c r="AM95" s="556"/>
      <c r="AN95" s="557"/>
      <c r="AO95" s="585">
        <f>'DIGITAL 2018'!E7/2</f>
        <v>75000</v>
      </c>
      <c r="AP95" s="586"/>
      <c r="AQ95" s="586"/>
      <c r="AR95" s="586"/>
      <c r="AS95" s="587"/>
      <c r="AT95" s="243"/>
      <c r="AU95" s="244"/>
      <c r="AV95" s="244"/>
      <c r="AW95" s="245"/>
      <c r="AX95" s="258">
        <f>SUM(X95:AW95)</f>
        <v>150000</v>
      </c>
      <c r="AY95" s="212"/>
    </row>
    <row r="96" spans="1:53" s="11" customFormat="1">
      <c r="A96" s="217" t="s">
        <v>345</v>
      </c>
      <c r="B96" s="278"/>
      <c r="C96" s="279"/>
      <c r="D96" s="279"/>
      <c r="E96" s="279"/>
      <c r="F96" s="280"/>
      <c r="G96" s="275"/>
      <c r="H96" s="276"/>
      <c r="I96" s="276"/>
      <c r="J96" s="277"/>
      <c r="K96" s="275"/>
      <c r="L96" s="276"/>
      <c r="M96" s="276"/>
      <c r="N96" s="277"/>
      <c r="O96" s="278"/>
      <c r="P96" s="279"/>
      <c r="Q96" s="279"/>
      <c r="R96" s="279"/>
      <c r="S96" s="280"/>
      <c r="T96" s="275"/>
      <c r="U96" s="276"/>
      <c r="V96" s="276"/>
      <c r="W96" s="277"/>
      <c r="X96" s="208"/>
      <c r="Y96" s="209"/>
      <c r="Z96" s="209"/>
      <c r="AA96" s="210"/>
      <c r="AB96" s="221"/>
      <c r="AC96" s="222"/>
      <c r="AD96" s="222"/>
      <c r="AE96" s="222"/>
      <c r="AF96" s="223"/>
      <c r="AG96" s="551">
        <f>'DIGITAL 2018'!E8/2</f>
        <v>50000</v>
      </c>
      <c r="AH96" s="552"/>
      <c r="AI96" s="552"/>
      <c r="AJ96" s="553"/>
      <c r="AK96" s="555"/>
      <c r="AL96" s="556"/>
      <c r="AM96" s="556"/>
      <c r="AN96" s="557"/>
      <c r="AO96" s="585">
        <f>'DIGITAL 2018'!E8/2</f>
        <v>50000</v>
      </c>
      <c r="AP96" s="586"/>
      <c r="AQ96" s="586"/>
      <c r="AR96" s="586"/>
      <c r="AS96" s="587"/>
      <c r="AT96" s="243"/>
      <c r="AU96" s="244"/>
      <c r="AV96" s="244"/>
      <c r="AW96" s="245"/>
      <c r="AX96" s="258">
        <f>SUM(X96:AW96)</f>
        <v>100000</v>
      </c>
      <c r="AY96" s="212"/>
    </row>
    <row r="97" spans="1:53" s="11" customFormat="1">
      <c r="A97" s="217" t="s">
        <v>231</v>
      </c>
      <c r="B97" s="554" t="s">
        <v>6</v>
      </c>
      <c r="C97" s="479"/>
      <c r="D97" s="479"/>
      <c r="E97" s="479"/>
      <c r="F97" s="480"/>
      <c r="G97" s="554"/>
      <c r="H97" s="479"/>
      <c r="I97" s="479"/>
      <c r="J97" s="480"/>
      <c r="K97" s="554"/>
      <c r="L97" s="479"/>
      <c r="M97" s="479"/>
      <c r="N97" s="480"/>
      <c r="O97" s="554" t="s">
        <v>6</v>
      </c>
      <c r="P97" s="479"/>
      <c r="Q97" s="479"/>
      <c r="R97" s="479"/>
      <c r="S97" s="480"/>
      <c r="T97" s="554"/>
      <c r="U97" s="479"/>
      <c r="V97" s="479"/>
      <c r="W97" s="480"/>
      <c r="X97" s="554"/>
      <c r="Y97" s="479"/>
      <c r="Z97" s="479"/>
      <c r="AA97" s="480"/>
      <c r="AB97" s="554" t="s">
        <v>6</v>
      </c>
      <c r="AC97" s="479"/>
      <c r="AD97" s="479"/>
      <c r="AE97" s="479"/>
      <c r="AF97" s="480"/>
      <c r="AG97" s="551">
        <f>'DIGITAL 2018'!E9/2</f>
        <v>75000</v>
      </c>
      <c r="AH97" s="552"/>
      <c r="AI97" s="552"/>
      <c r="AJ97" s="553"/>
      <c r="AK97" s="554"/>
      <c r="AL97" s="479"/>
      <c r="AM97" s="479"/>
      <c r="AN97" s="480"/>
      <c r="AO97" s="585">
        <f>'DIGITAL 2018'!E9/2</f>
        <v>75000</v>
      </c>
      <c r="AP97" s="586"/>
      <c r="AQ97" s="586"/>
      <c r="AR97" s="586"/>
      <c r="AS97" s="587"/>
      <c r="AT97" s="554"/>
      <c r="AU97" s="479"/>
      <c r="AV97" s="479"/>
      <c r="AW97" s="480"/>
      <c r="AX97" s="258">
        <f>SUM(X97:AW97)</f>
        <v>150000</v>
      </c>
      <c r="AY97" s="212"/>
    </row>
    <row r="98" spans="1:53" s="11" customFormat="1" ht="15.75">
      <c r="A98" s="217" t="s">
        <v>318</v>
      </c>
      <c r="B98" s="542">
        <v>0</v>
      </c>
      <c r="C98" s="542"/>
      <c r="D98" s="542"/>
      <c r="E98" s="542"/>
      <c r="F98" s="542"/>
      <c r="G98" s="543">
        <v>0</v>
      </c>
      <c r="H98" s="543"/>
      <c r="I98" s="543"/>
      <c r="J98" s="544"/>
      <c r="K98" s="543">
        <v>0</v>
      </c>
      <c r="L98" s="543"/>
      <c r="M98" s="543"/>
      <c r="N98" s="544"/>
      <c r="O98" s="542">
        <v>0</v>
      </c>
      <c r="P98" s="542"/>
      <c r="Q98" s="542"/>
      <c r="R98" s="542"/>
      <c r="S98" s="542"/>
      <c r="T98" s="543">
        <v>0</v>
      </c>
      <c r="U98" s="543"/>
      <c r="V98" s="543"/>
      <c r="W98" s="544"/>
      <c r="X98" s="543">
        <v>0</v>
      </c>
      <c r="Y98" s="543"/>
      <c r="Z98" s="543"/>
      <c r="AA98" s="544"/>
      <c r="AB98" s="542">
        <f>'EUCOLES 2018'!L36</f>
        <v>0</v>
      </c>
      <c r="AC98" s="542"/>
      <c r="AD98" s="542"/>
      <c r="AE98" s="542"/>
      <c r="AF98" s="542"/>
      <c r="AG98" s="543">
        <v>29443957</v>
      </c>
      <c r="AH98" s="543"/>
      <c r="AI98" s="543"/>
      <c r="AJ98" s="544"/>
      <c r="AK98" s="543">
        <f>'CINE 2018'!M19</f>
        <v>0</v>
      </c>
      <c r="AL98" s="543"/>
      <c r="AM98" s="543"/>
      <c r="AN98" s="544"/>
      <c r="AO98" s="542">
        <v>29443957</v>
      </c>
      <c r="AP98" s="542"/>
      <c r="AQ98" s="542"/>
      <c r="AR98" s="542"/>
      <c r="AS98" s="542"/>
      <c r="AT98" s="543">
        <v>0</v>
      </c>
      <c r="AU98" s="543"/>
      <c r="AV98" s="543"/>
      <c r="AW98" s="544"/>
      <c r="AX98" s="218">
        <f>SUM(X98:AW98)</f>
        <v>58887914</v>
      </c>
      <c r="AY98" s="321">
        <f>AX98/AX101</f>
        <v>0.16223409859766397</v>
      </c>
      <c r="AZ98" s="320" t="s">
        <v>6</v>
      </c>
      <c r="BA98" s="203" t="s">
        <v>6</v>
      </c>
    </row>
    <row r="99" spans="1:53" s="11" customFormat="1">
      <c r="A99" s="217"/>
      <c r="B99" s="275"/>
      <c r="C99" s="276"/>
      <c r="D99" s="276"/>
      <c r="E99" s="276"/>
      <c r="F99" s="277"/>
      <c r="G99" s="275"/>
      <c r="H99" s="276"/>
      <c r="I99" s="276"/>
      <c r="J99" s="277"/>
      <c r="K99" s="275"/>
      <c r="L99" s="276"/>
      <c r="M99" s="276"/>
      <c r="N99" s="277"/>
      <c r="O99" s="275"/>
      <c r="P99" s="276"/>
      <c r="Q99" s="276"/>
      <c r="R99" s="276"/>
      <c r="S99" s="277"/>
      <c r="T99" s="275"/>
      <c r="U99" s="276"/>
      <c r="V99" s="276"/>
      <c r="W99" s="277"/>
      <c r="X99" s="208"/>
      <c r="Y99" s="209"/>
      <c r="Z99" s="209"/>
      <c r="AA99" s="210"/>
      <c r="AB99" s="208"/>
      <c r="AC99" s="209"/>
      <c r="AD99" s="209"/>
      <c r="AE99" s="209"/>
      <c r="AF99" s="210"/>
      <c r="AG99" s="224"/>
      <c r="AH99" s="225"/>
      <c r="AI99" s="225"/>
      <c r="AJ99" s="226"/>
      <c r="AK99" s="209"/>
      <c r="AL99" s="209"/>
      <c r="AM99" s="209"/>
      <c r="AN99" s="209"/>
      <c r="AO99" s="208"/>
      <c r="AP99" s="209"/>
      <c r="AQ99" s="209"/>
      <c r="AR99" s="209"/>
      <c r="AS99" s="210"/>
      <c r="AT99" s="208"/>
      <c r="AU99" s="209"/>
      <c r="AV99" s="209"/>
      <c r="AW99" s="210"/>
      <c r="AX99" s="211"/>
      <c r="AY99" s="212"/>
    </row>
    <row r="100" spans="1:53" s="11" customFormat="1">
      <c r="A100" s="217" t="s">
        <v>6</v>
      </c>
      <c r="B100" s="548"/>
      <c r="C100" s="549"/>
      <c r="D100" s="549"/>
      <c r="E100" s="549"/>
      <c r="F100" s="550"/>
      <c r="G100" s="548"/>
      <c r="H100" s="549"/>
      <c r="I100" s="549"/>
      <c r="J100" s="550"/>
      <c r="K100" s="548"/>
      <c r="L100" s="549"/>
      <c r="M100" s="549"/>
      <c r="N100" s="550"/>
      <c r="O100" s="548"/>
      <c r="P100" s="549"/>
      <c r="Q100" s="549"/>
      <c r="R100" s="549"/>
      <c r="S100" s="550"/>
      <c r="T100" s="548"/>
      <c r="U100" s="549"/>
      <c r="V100" s="549"/>
      <c r="W100" s="550"/>
      <c r="X100" s="548"/>
      <c r="Y100" s="549"/>
      <c r="Z100" s="549"/>
      <c r="AA100" s="550"/>
      <c r="AB100" s="548"/>
      <c r="AC100" s="549"/>
      <c r="AD100" s="549"/>
      <c r="AE100" s="549"/>
      <c r="AF100" s="550"/>
      <c r="AG100" s="548"/>
      <c r="AH100" s="549"/>
      <c r="AI100" s="549"/>
      <c r="AJ100" s="550"/>
      <c r="AK100" s="548"/>
      <c r="AL100" s="549"/>
      <c r="AM100" s="549"/>
      <c r="AN100" s="550"/>
      <c r="AO100" s="548"/>
      <c r="AP100" s="549"/>
      <c r="AQ100" s="549"/>
      <c r="AR100" s="549"/>
      <c r="AS100" s="550"/>
      <c r="AT100" s="548"/>
      <c r="AU100" s="549"/>
      <c r="AV100" s="549"/>
      <c r="AW100" s="550"/>
      <c r="AX100" s="231" t="s">
        <v>6</v>
      </c>
      <c r="AY100" s="212"/>
    </row>
    <row r="101" spans="1:53" s="11" customFormat="1">
      <c r="A101" s="232" t="s">
        <v>319</v>
      </c>
      <c r="B101" s="545">
        <v>0</v>
      </c>
      <c r="C101" s="546"/>
      <c r="D101" s="546"/>
      <c r="E101" s="546"/>
      <c r="F101" s="547"/>
      <c r="G101" s="545">
        <v>0</v>
      </c>
      <c r="H101" s="546"/>
      <c r="I101" s="546"/>
      <c r="J101" s="547"/>
      <c r="K101" s="545">
        <v>0</v>
      </c>
      <c r="L101" s="546"/>
      <c r="M101" s="546"/>
      <c r="N101" s="547"/>
      <c r="O101" s="545">
        <f>O21+O57+O70+O76+O86+O93+O98</f>
        <v>0</v>
      </c>
      <c r="P101" s="546"/>
      <c r="Q101" s="546"/>
      <c r="R101" s="546"/>
      <c r="S101" s="547"/>
      <c r="T101" s="545">
        <v>0</v>
      </c>
      <c r="U101" s="546"/>
      <c r="V101" s="546"/>
      <c r="W101" s="547"/>
      <c r="X101" s="545">
        <f>X21+X57+X70+X76+X86+X93+X98</f>
        <v>35578847</v>
      </c>
      <c r="Y101" s="546"/>
      <c r="Z101" s="546"/>
      <c r="AA101" s="547"/>
      <c r="AB101" s="545">
        <f>AB21+AB57+AB70+AB76+AB86+AB93+AB98</f>
        <v>61465804</v>
      </c>
      <c r="AC101" s="546"/>
      <c r="AD101" s="546"/>
      <c r="AE101" s="546"/>
      <c r="AF101" s="547"/>
      <c r="AG101" s="545">
        <f>AG21+AG57+AG70+AG76+AG86+AG93+AG98</f>
        <v>91448323</v>
      </c>
      <c r="AH101" s="546"/>
      <c r="AI101" s="546"/>
      <c r="AJ101" s="547"/>
      <c r="AK101" s="545">
        <f>AK21+AK57+AK70+AK76+AK86+AK93+AK98</f>
        <v>36732509</v>
      </c>
      <c r="AL101" s="546"/>
      <c r="AM101" s="546"/>
      <c r="AN101" s="547"/>
      <c r="AO101" s="545">
        <f>AO21+AO57+AO70+AO76+AO86+AO93+AO98</f>
        <v>83608056</v>
      </c>
      <c r="AP101" s="546"/>
      <c r="AQ101" s="546"/>
      <c r="AR101" s="546"/>
      <c r="AS101" s="547"/>
      <c r="AT101" s="545">
        <f>AT21+AT57+AT70+AT76+AT86+AT93+AT98</f>
        <v>54147576</v>
      </c>
      <c r="AU101" s="546"/>
      <c r="AV101" s="546"/>
      <c r="AW101" s="547"/>
      <c r="AX101" s="233">
        <f>AX21+AX57+AX70+AX76+AX86+AX93+AX98</f>
        <v>362981115</v>
      </c>
      <c r="AY101" s="219">
        <f>+AY98+AY93+AY86+AY76+AY70+AY57+AY21</f>
        <v>1</v>
      </c>
    </row>
    <row r="102" spans="1:53" s="11" customFormat="1">
      <c r="A102" s="234"/>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5"/>
      <c r="AY102" s="236"/>
    </row>
    <row r="103" spans="1:53" s="11" customFormat="1">
      <c r="A103" s="234"/>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5"/>
      <c r="AY103" s="236"/>
    </row>
    <row r="104" spans="1:53" s="11" customFormat="1">
      <c r="A104" s="234"/>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5"/>
      <c r="AY104" s="236"/>
    </row>
    <row r="105" spans="1:53" s="11" customFormat="1">
      <c r="A105" s="237" t="s">
        <v>320</v>
      </c>
      <c r="B105" s="542">
        <v>0</v>
      </c>
      <c r="C105" s="542"/>
      <c r="D105" s="542"/>
      <c r="E105" s="542"/>
      <c r="F105" s="542"/>
      <c r="G105" s="542">
        <f>G101</f>
        <v>0</v>
      </c>
      <c r="H105" s="542"/>
      <c r="I105" s="542"/>
      <c r="J105" s="542"/>
      <c r="K105" s="542">
        <f>K101</f>
        <v>0</v>
      </c>
      <c r="L105" s="542"/>
      <c r="M105" s="542"/>
      <c r="N105" s="542"/>
      <c r="O105" s="542">
        <f>O101</f>
        <v>0</v>
      </c>
      <c r="P105" s="542"/>
      <c r="Q105" s="542"/>
      <c r="R105" s="542"/>
      <c r="S105" s="542"/>
      <c r="T105" s="542">
        <f>T101</f>
        <v>0</v>
      </c>
      <c r="U105" s="542"/>
      <c r="V105" s="542"/>
      <c r="W105" s="542"/>
      <c r="X105" s="542">
        <f>X101</f>
        <v>35578847</v>
      </c>
      <c r="Y105" s="542"/>
      <c r="Z105" s="542"/>
      <c r="AA105" s="542"/>
      <c r="AB105" s="542">
        <f>AB101</f>
        <v>61465804</v>
      </c>
      <c r="AC105" s="542"/>
      <c r="AD105" s="542"/>
      <c r="AE105" s="542"/>
      <c r="AF105" s="542"/>
      <c r="AG105" s="542">
        <f>AG101</f>
        <v>91448323</v>
      </c>
      <c r="AH105" s="542"/>
      <c r="AI105" s="542"/>
      <c r="AJ105" s="542"/>
      <c r="AK105" s="542">
        <f>AK101</f>
        <v>36732509</v>
      </c>
      <c r="AL105" s="542"/>
      <c r="AM105" s="542"/>
      <c r="AN105" s="542"/>
      <c r="AO105" s="542">
        <f>AO101</f>
        <v>83608056</v>
      </c>
      <c r="AP105" s="542"/>
      <c r="AQ105" s="542"/>
      <c r="AR105" s="542"/>
      <c r="AS105" s="542"/>
      <c r="AT105" s="542">
        <f>AT101</f>
        <v>54147576</v>
      </c>
      <c r="AU105" s="542"/>
      <c r="AV105" s="542"/>
      <c r="AW105" s="542"/>
      <c r="AX105" s="233">
        <f>+AT105+AO105+AK105+AG105+AB105+X105</f>
        <v>362981115</v>
      </c>
      <c r="AY105" s="238" t="s">
        <v>6</v>
      </c>
      <c r="AZ105" s="322" t="s">
        <v>6</v>
      </c>
    </row>
    <row r="106" spans="1:53" s="11" customFormat="1">
      <c r="A106" s="237" t="s">
        <v>321</v>
      </c>
      <c r="B106" s="542">
        <f>B105*19%</f>
        <v>0</v>
      </c>
      <c r="C106" s="542"/>
      <c r="D106" s="542"/>
      <c r="E106" s="542"/>
      <c r="F106" s="542"/>
      <c r="G106" s="542">
        <f>G105*19%</f>
        <v>0</v>
      </c>
      <c r="H106" s="542"/>
      <c r="I106" s="542"/>
      <c r="J106" s="542"/>
      <c r="K106" s="542">
        <f>K105*19%</f>
        <v>0</v>
      </c>
      <c r="L106" s="542"/>
      <c r="M106" s="542"/>
      <c r="N106" s="542"/>
      <c r="O106" s="542">
        <f>O105*19%</f>
        <v>0</v>
      </c>
      <c r="P106" s="542"/>
      <c r="Q106" s="542"/>
      <c r="R106" s="542"/>
      <c r="S106" s="542"/>
      <c r="T106" s="542">
        <f>T105*19%</f>
        <v>0</v>
      </c>
      <c r="U106" s="542"/>
      <c r="V106" s="542"/>
      <c r="W106" s="542"/>
      <c r="X106" s="542">
        <f>X105*19%</f>
        <v>6759980.9299999997</v>
      </c>
      <c r="Y106" s="542"/>
      <c r="Z106" s="542"/>
      <c r="AA106" s="542"/>
      <c r="AB106" s="542">
        <f>AB105*19%</f>
        <v>11678502.76</v>
      </c>
      <c r="AC106" s="542"/>
      <c r="AD106" s="542"/>
      <c r="AE106" s="542"/>
      <c r="AF106" s="542"/>
      <c r="AG106" s="542">
        <f>AG105*19%</f>
        <v>17375181.370000001</v>
      </c>
      <c r="AH106" s="542"/>
      <c r="AI106" s="542"/>
      <c r="AJ106" s="542"/>
      <c r="AK106" s="542">
        <f>AK105*19%</f>
        <v>6979176.71</v>
      </c>
      <c r="AL106" s="542"/>
      <c r="AM106" s="542"/>
      <c r="AN106" s="542"/>
      <c r="AO106" s="542">
        <f>AO105*19%</f>
        <v>15885530.640000001</v>
      </c>
      <c r="AP106" s="542"/>
      <c r="AQ106" s="542"/>
      <c r="AR106" s="542"/>
      <c r="AS106" s="542"/>
      <c r="AT106" s="542">
        <f>AT105*19%</f>
        <v>10288039.439999999</v>
      </c>
      <c r="AU106" s="542"/>
      <c r="AV106" s="542"/>
      <c r="AW106" s="542"/>
      <c r="AX106" s="233">
        <f>AX105*19%</f>
        <v>68966411.849999994</v>
      </c>
      <c r="AY106" s="238"/>
    </row>
    <row r="107" spans="1:53" s="11" customFormat="1">
      <c r="A107" s="237" t="s">
        <v>322</v>
      </c>
      <c r="B107" s="542">
        <f>SUM(B105:F106)</f>
        <v>0</v>
      </c>
      <c r="C107" s="542"/>
      <c r="D107" s="542"/>
      <c r="E107" s="542"/>
      <c r="F107" s="542"/>
      <c r="G107" s="542">
        <f>SUM(G105:J106)</f>
        <v>0</v>
      </c>
      <c r="H107" s="542"/>
      <c r="I107" s="542"/>
      <c r="J107" s="542"/>
      <c r="K107" s="542">
        <f>SUM(K105:N106)</f>
        <v>0</v>
      </c>
      <c r="L107" s="542"/>
      <c r="M107" s="542"/>
      <c r="N107" s="542"/>
      <c r="O107" s="542">
        <f>SUM(O105:S106)</f>
        <v>0</v>
      </c>
      <c r="P107" s="542"/>
      <c r="Q107" s="542"/>
      <c r="R107" s="542"/>
      <c r="S107" s="542"/>
      <c r="T107" s="542">
        <f>SUM(T105:W106)</f>
        <v>0</v>
      </c>
      <c r="U107" s="542"/>
      <c r="V107" s="542"/>
      <c r="W107" s="542"/>
      <c r="X107" s="542">
        <f>SUM(X105:AA106)</f>
        <v>42338827.93</v>
      </c>
      <c r="Y107" s="542"/>
      <c r="Z107" s="542"/>
      <c r="AA107" s="542"/>
      <c r="AB107" s="542">
        <f>SUM(AB105:AF106)</f>
        <v>73144306.760000005</v>
      </c>
      <c r="AC107" s="542"/>
      <c r="AD107" s="542"/>
      <c r="AE107" s="542"/>
      <c r="AF107" s="542"/>
      <c r="AG107" s="542">
        <f>SUM(AG105:AJ106)</f>
        <v>108823504.37</v>
      </c>
      <c r="AH107" s="542"/>
      <c r="AI107" s="542"/>
      <c r="AJ107" s="542"/>
      <c r="AK107" s="542">
        <f>SUM(AK105:AN106)</f>
        <v>43711685.710000001</v>
      </c>
      <c r="AL107" s="542"/>
      <c r="AM107" s="542"/>
      <c r="AN107" s="542"/>
      <c r="AO107" s="542">
        <f>SUM(AO105:AS106)</f>
        <v>99493586.640000001</v>
      </c>
      <c r="AP107" s="542"/>
      <c r="AQ107" s="542"/>
      <c r="AR107" s="542"/>
      <c r="AS107" s="542"/>
      <c r="AT107" s="542">
        <f>SUM(AT105:AW106)</f>
        <v>64435615.439999998</v>
      </c>
      <c r="AU107" s="542"/>
      <c r="AV107" s="542"/>
      <c r="AW107" s="542"/>
      <c r="AX107" s="233">
        <f>SUM(AX105:AX106)</f>
        <v>431947526.85000002</v>
      </c>
      <c r="AY107" s="238"/>
    </row>
    <row r="108" spans="1:53" s="11" customFormat="1">
      <c r="A108" s="239"/>
      <c r="B108" s="240"/>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1" t="s">
        <v>6</v>
      </c>
      <c r="AY108" s="242"/>
    </row>
    <row r="109" spans="1:53" s="11" customFormat="1"/>
    <row r="110" spans="1:53" s="11" customFormat="1"/>
    <row r="111" spans="1:53" s="11" customFormat="1"/>
    <row r="112" spans="1:53"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11" customFormat="1"/>
    <row r="466" s="11" customFormat="1"/>
    <row r="467" s="11" customFormat="1"/>
    <row r="468" s="11" customFormat="1"/>
    <row r="469" s="11" customFormat="1"/>
    <row r="470" s="11" customFormat="1"/>
    <row r="471" s="11" customFormat="1"/>
    <row r="472" s="11" customFormat="1"/>
    <row r="473" s="11" customFormat="1"/>
    <row r="474" s="11" customFormat="1"/>
    <row r="475" s="11" customFormat="1"/>
    <row r="476" s="11" customFormat="1"/>
    <row r="477" s="11" customFormat="1"/>
    <row r="478" s="11" customFormat="1"/>
    <row r="479" s="11" customFormat="1"/>
    <row r="480" s="11" customFormat="1"/>
    <row r="481" s="11" customFormat="1"/>
    <row r="482" s="11" customFormat="1"/>
    <row r="483" s="11" customFormat="1"/>
    <row r="484" s="11" customFormat="1"/>
    <row r="485" s="11" customFormat="1"/>
    <row r="486" s="11" customFormat="1"/>
    <row r="487" s="11" customFormat="1"/>
    <row r="488" s="11" customFormat="1"/>
    <row r="489" s="11" customFormat="1"/>
    <row r="490" s="11" customFormat="1"/>
    <row r="491" s="11" customFormat="1"/>
    <row r="492" s="11" customFormat="1"/>
    <row r="493" s="11" customFormat="1"/>
    <row r="494" s="11" customFormat="1"/>
    <row r="495" s="11" customFormat="1"/>
    <row r="496" s="11" customFormat="1"/>
    <row r="497" s="11" customFormat="1"/>
    <row r="498" s="11" customFormat="1"/>
    <row r="499" s="11" customFormat="1"/>
    <row r="500" s="11" customFormat="1"/>
    <row r="501" s="11" customFormat="1"/>
    <row r="502" s="11" customFormat="1"/>
    <row r="503" s="11" customFormat="1"/>
    <row r="504" s="11" customFormat="1"/>
    <row r="505" s="11" customFormat="1"/>
    <row r="506" s="11" customFormat="1"/>
    <row r="507" s="11" customFormat="1"/>
    <row r="508" s="11" customFormat="1"/>
    <row r="509" s="11" customFormat="1"/>
    <row r="510" s="11" customFormat="1"/>
    <row r="511" s="11" customFormat="1"/>
    <row r="512" s="11" customFormat="1"/>
    <row r="513" s="11" customFormat="1"/>
    <row r="514" s="11" customFormat="1"/>
    <row r="515" s="11" customFormat="1"/>
    <row r="516" s="11" customFormat="1"/>
    <row r="517" s="11" customFormat="1"/>
    <row r="518" s="11" customFormat="1"/>
    <row r="519" s="11" customFormat="1"/>
    <row r="520" s="11" customFormat="1"/>
    <row r="521" s="11" customFormat="1"/>
    <row r="522" s="11" customFormat="1"/>
    <row r="523" s="11" customFormat="1"/>
    <row r="524" s="11" customFormat="1"/>
    <row r="525" s="11" customFormat="1"/>
    <row r="526" s="11" customFormat="1"/>
    <row r="527" s="11" customFormat="1"/>
    <row r="528" s="11" customFormat="1"/>
    <row r="529" s="11" customFormat="1"/>
    <row r="530" s="11" customFormat="1"/>
    <row r="531" s="11" customFormat="1"/>
    <row r="532" s="11" customFormat="1"/>
    <row r="533" s="11" customFormat="1"/>
    <row r="534" s="11" customFormat="1"/>
    <row r="535" s="11" customFormat="1"/>
    <row r="536" s="11" customFormat="1"/>
    <row r="537" s="11" customFormat="1"/>
    <row r="538" s="11" customFormat="1"/>
    <row r="539" s="11" customFormat="1"/>
    <row r="540" s="11" customFormat="1"/>
    <row r="541" s="11" customFormat="1"/>
    <row r="542" s="11" customFormat="1"/>
    <row r="543" s="11" customFormat="1"/>
    <row r="544" s="11" customFormat="1"/>
    <row r="545" s="11" customFormat="1"/>
    <row r="546" s="11" customFormat="1"/>
    <row r="547" s="11" customFormat="1"/>
    <row r="548" s="11" customFormat="1"/>
    <row r="549" s="11" customFormat="1"/>
    <row r="550" s="11" customFormat="1"/>
    <row r="551" s="11" customFormat="1"/>
    <row r="552" s="11" customFormat="1"/>
    <row r="553" s="11" customFormat="1"/>
    <row r="554" s="11" customFormat="1"/>
    <row r="555" s="11" customFormat="1"/>
    <row r="556" s="11" customFormat="1"/>
    <row r="557" s="11" customFormat="1"/>
    <row r="558" s="11" customFormat="1"/>
    <row r="559" s="11" customFormat="1"/>
    <row r="560" s="11" customFormat="1"/>
    <row r="561" spans="1:51" s="11" customFormat="1"/>
    <row r="562" spans="1:51" s="11" customFormat="1"/>
    <row r="563" spans="1:51" s="11" customFormat="1"/>
    <row r="564" spans="1:51" s="11" customFormat="1"/>
    <row r="565" spans="1:51" s="11" customFormat="1"/>
    <row r="566" spans="1:5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row>
    <row r="567" spans="1:5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row>
    <row r="568" spans="1:5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row>
    <row r="569" spans="1:5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row>
    <row r="570" spans="1:5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row>
    <row r="571" spans="1:5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row>
    <row r="572" spans="1:5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row>
    <row r="573" spans="1:5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row>
    <row r="574" spans="1:5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row>
    <row r="575" spans="1:5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row>
    <row r="576" spans="1:5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row>
    <row r="577" spans="1:5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row>
    <row r="578" spans="1:5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row>
    <row r="579" spans="1:5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row>
    <row r="580" spans="1:5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row>
    <row r="581" spans="1:5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row>
    <row r="582" spans="1:5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row>
    <row r="583" spans="1:5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row>
    <row r="584" spans="1:5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row>
    <row r="585" spans="1:5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row>
    <row r="586" spans="1:5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row>
    <row r="587" spans="1:5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row>
    <row r="588" spans="1:5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row>
    <row r="589" spans="1:5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row>
    <row r="590" spans="1:5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row>
    <row r="591" spans="1:5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row>
    <row r="592" spans="1:5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row>
    <row r="593" spans="1:5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row>
    <row r="594" spans="1:5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row>
    <row r="595" spans="1:5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row>
  </sheetData>
  <mergeCells count="336">
    <mergeCell ref="O20:S20"/>
    <mergeCell ref="O21:S21"/>
    <mergeCell ref="O107:S107"/>
    <mergeCell ref="O86:S86"/>
    <mergeCell ref="O89:S89"/>
    <mergeCell ref="O90:S90"/>
    <mergeCell ref="O92:S92"/>
    <mergeCell ref="O93:S93"/>
    <mergeCell ref="O94:S94"/>
    <mergeCell ref="O95:S95"/>
    <mergeCell ref="O97:S97"/>
    <mergeCell ref="O98:S98"/>
    <mergeCell ref="O24:S24"/>
    <mergeCell ref="O57:S57"/>
    <mergeCell ref="O61:S61"/>
    <mergeCell ref="O100:S100"/>
    <mergeCell ref="O101:S101"/>
    <mergeCell ref="O105:S105"/>
    <mergeCell ref="O106:S106"/>
    <mergeCell ref="O83:S83"/>
    <mergeCell ref="O84:S84"/>
    <mergeCell ref="O85:S85"/>
    <mergeCell ref="O62:S62"/>
    <mergeCell ref="B105:F105"/>
    <mergeCell ref="B106:F106"/>
    <mergeCell ref="B107:F107"/>
    <mergeCell ref="B95:F95"/>
    <mergeCell ref="B97:F97"/>
    <mergeCell ref="B98:F98"/>
    <mergeCell ref="B89:F89"/>
    <mergeCell ref="B90:F90"/>
    <mergeCell ref="B92:F92"/>
    <mergeCell ref="B93:F93"/>
    <mergeCell ref="B94:F94"/>
    <mergeCell ref="B100:F100"/>
    <mergeCell ref="B12:F12"/>
    <mergeCell ref="B15:F15"/>
    <mergeCell ref="B19:F19"/>
    <mergeCell ref="B20:F20"/>
    <mergeCell ref="B21:F21"/>
    <mergeCell ref="B24:F24"/>
    <mergeCell ref="B57:F57"/>
    <mergeCell ref="B61:F61"/>
    <mergeCell ref="B101:F101"/>
    <mergeCell ref="B62:F62"/>
    <mergeCell ref="B70:F70"/>
    <mergeCell ref="B73:F73"/>
    <mergeCell ref="B74:F74"/>
    <mergeCell ref="B75:F75"/>
    <mergeCell ref="B76:F76"/>
    <mergeCell ref="B83:F83"/>
    <mergeCell ref="B84:F84"/>
    <mergeCell ref="B85:F85"/>
    <mergeCell ref="B86:F86"/>
    <mergeCell ref="G100:J100"/>
    <mergeCell ref="G20:J20"/>
    <mergeCell ref="G21:J21"/>
    <mergeCell ref="G101:J101"/>
    <mergeCell ref="G105:J105"/>
    <mergeCell ref="G106:J106"/>
    <mergeCell ref="G107:J107"/>
    <mergeCell ref="G83:J83"/>
    <mergeCell ref="G84:J84"/>
    <mergeCell ref="G85:J85"/>
    <mergeCell ref="G86:J86"/>
    <mergeCell ref="G87:J87"/>
    <mergeCell ref="G92:J92"/>
    <mergeCell ref="G93:J93"/>
    <mergeCell ref="G97:J97"/>
    <mergeCell ref="G98:J98"/>
    <mergeCell ref="G24:J24"/>
    <mergeCell ref="G57:J57"/>
    <mergeCell ref="G61:J61"/>
    <mergeCell ref="G70:J70"/>
    <mergeCell ref="G75:J75"/>
    <mergeCell ref="G76:J76"/>
    <mergeCell ref="G79:J79"/>
    <mergeCell ref="K107:N107"/>
    <mergeCell ref="K9:N9"/>
    <mergeCell ref="K12:N12"/>
    <mergeCell ref="K15:N15"/>
    <mergeCell ref="K19:N19"/>
    <mergeCell ref="K20:N20"/>
    <mergeCell ref="K21:N21"/>
    <mergeCell ref="K24:N24"/>
    <mergeCell ref="K57:N57"/>
    <mergeCell ref="K61:N61"/>
    <mergeCell ref="K70:N70"/>
    <mergeCell ref="K75:N75"/>
    <mergeCell ref="K76:N76"/>
    <mergeCell ref="K79:N79"/>
    <mergeCell ref="K83:N83"/>
    <mergeCell ref="K84:N84"/>
    <mergeCell ref="K85:N85"/>
    <mergeCell ref="K86:N86"/>
    <mergeCell ref="K87:N87"/>
    <mergeCell ref="K92:N92"/>
    <mergeCell ref="K97:N97"/>
    <mergeCell ref="K98:N98"/>
    <mergeCell ref="K93:N93"/>
    <mergeCell ref="K100:N100"/>
    <mergeCell ref="T101:W101"/>
    <mergeCell ref="T105:W105"/>
    <mergeCell ref="T106:W106"/>
    <mergeCell ref="T107:W107"/>
    <mergeCell ref="T84:W84"/>
    <mergeCell ref="T85:W85"/>
    <mergeCell ref="T86:W86"/>
    <mergeCell ref="T87:W87"/>
    <mergeCell ref="T92:W92"/>
    <mergeCell ref="T93:W93"/>
    <mergeCell ref="T97:W97"/>
    <mergeCell ref="T98:W98"/>
    <mergeCell ref="T100:W100"/>
    <mergeCell ref="G12:J12"/>
    <mergeCell ref="G15:J15"/>
    <mergeCell ref="G19:J19"/>
    <mergeCell ref="K101:N101"/>
    <mergeCell ref="K105:N105"/>
    <mergeCell ref="K106:N106"/>
    <mergeCell ref="X83:AA83"/>
    <mergeCell ref="AB83:AF83"/>
    <mergeCell ref="T9:W9"/>
    <mergeCell ref="T12:W12"/>
    <mergeCell ref="T15:W15"/>
    <mergeCell ref="T19:W19"/>
    <mergeCell ref="T20:W20"/>
    <mergeCell ref="T21:W21"/>
    <mergeCell ref="T24:W24"/>
    <mergeCell ref="T57:W57"/>
    <mergeCell ref="T61:W61"/>
    <mergeCell ref="T70:W70"/>
    <mergeCell ref="T75:W75"/>
    <mergeCell ref="T76:W76"/>
    <mergeCell ref="T79:W79"/>
    <mergeCell ref="T83:W83"/>
    <mergeCell ref="X20:AA20"/>
    <mergeCell ref="AB20:AF20"/>
    <mergeCell ref="A4:AY4"/>
    <mergeCell ref="X9:AA9"/>
    <mergeCell ref="AB9:AF9"/>
    <mergeCell ref="AG9:AJ9"/>
    <mergeCell ref="AK9:AN9"/>
    <mergeCell ref="AO9:AS9"/>
    <mergeCell ref="AT9:AW9"/>
    <mergeCell ref="AX9:AX10"/>
    <mergeCell ref="AY9:AY10"/>
    <mergeCell ref="O9:S9"/>
    <mergeCell ref="G9:J9"/>
    <mergeCell ref="B9:F9"/>
    <mergeCell ref="AK12:AN12"/>
    <mergeCell ref="AO12:AS12"/>
    <mergeCell ref="AT12:AW12"/>
    <mergeCell ref="O12:S12"/>
    <mergeCell ref="O15:S15"/>
    <mergeCell ref="O19:S19"/>
    <mergeCell ref="AB57:AF57"/>
    <mergeCell ref="AB62:AF62"/>
    <mergeCell ref="X79:AA79"/>
    <mergeCell ref="X12:AA12"/>
    <mergeCell ref="AB12:AF12"/>
    <mergeCell ref="AG12:AJ12"/>
    <mergeCell ref="AG19:AJ19"/>
    <mergeCell ref="AK19:AN19"/>
    <mergeCell ref="AO19:AS19"/>
    <mergeCell ref="AT19:AW19"/>
    <mergeCell ref="X61:AA61"/>
    <mergeCell ref="AB61:AF61"/>
    <mergeCell ref="X57:AA57"/>
    <mergeCell ref="O76:S76"/>
    <mergeCell ref="O70:S70"/>
    <mergeCell ref="O73:S73"/>
    <mergeCell ref="O74:S74"/>
    <mergeCell ref="O75:S75"/>
    <mergeCell ref="AG21:AJ21"/>
    <mergeCell ref="AK21:AN21"/>
    <mergeCell ref="AO21:AS21"/>
    <mergeCell ref="AT21:AW21"/>
    <mergeCell ref="X21:AA21"/>
    <mergeCell ref="AB21:AF21"/>
    <mergeCell ref="X15:AA15"/>
    <mergeCell ref="AB15:AF15"/>
    <mergeCell ref="AG15:AJ15"/>
    <mergeCell ref="AG20:AJ20"/>
    <mergeCell ref="AK20:AN20"/>
    <mergeCell ref="AO20:AS20"/>
    <mergeCell ref="AT20:AW20"/>
    <mergeCell ref="AK15:AN15"/>
    <mergeCell ref="AO15:AS15"/>
    <mergeCell ref="AT15:AW15"/>
    <mergeCell ref="X19:AA19"/>
    <mergeCell ref="AB19:AF19"/>
    <mergeCell ref="AG57:AJ57"/>
    <mergeCell ref="AO57:AS57"/>
    <mergeCell ref="AT57:AW57"/>
    <mergeCell ref="AG55:AJ55"/>
    <mergeCell ref="X75:AA75"/>
    <mergeCell ref="AB75:AF75"/>
    <mergeCell ref="AG75:AJ75"/>
    <mergeCell ref="AK75:AN75"/>
    <mergeCell ref="X24:AA24"/>
    <mergeCell ref="AB24:AF24"/>
    <mergeCell ref="AG24:AJ24"/>
    <mergeCell ref="AK24:AN24"/>
    <mergeCell ref="AO24:AR24"/>
    <mergeCell ref="AT24:AW24"/>
    <mergeCell ref="X76:AA76"/>
    <mergeCell ref="AO76:AS76"/>
    <mergeCell ref="AB74:AF74"/>
    <mergeCell ref="AK70:AN70"/>
    <mergeCell ref="AO70:AS70"/>
    <mergeCell ref="AB73:AF73"/>
    <mergeCell ref="AG73:AJ73"/>
    <mergeCell ref="AK73:AN73"/>
    <mergeCell ref="AO75:AS75"/>
    <mergeCell ref="X70:AA70"/>
    <mergeCell ref="AB70:AF70"/>
    <mergeCell ref="AG70:AJ70"/>
    <mergeCell ref="AG74:AJ74"/>
    <mergeCell ref="AK74:AN74"/>
    <mergeCell ref="X86:AA86"/>
    <mergeCell ref="AG86:AJ86"/>
    <mergeCell ref="AK86:AN86"/>
    <mergeCell ref="AT86:AW86"/>
    <mergeCell ref="X87:AA87"/>
    <mergeCell ref="AB89:AF89"/>
    <mergeCell ref="AG89:AJ89"/>
    <mergeCell ref="AK89:AN89"/>
    <mergeCell ref="AT89:AW89"/>
    <mergeCell ref="X85:AA85"/>
    <mergeCell ref="AB85:AF85"/>
    <mergeCell ref="X84:AA84"/>
    <mergeCell ref="AT84:AW84"/>
    <mergeCell ref="AB107:AF107"/>
    <mergeCell ref="AG107:AJ107"/>
    <mergeCell ref="AK107:AN107"/>
    <mergeCell ref="AO107:AS107"/>
    <mergeCell ref="AT107:AW107"/>
    <mergeCell ref="AG106:AJ106"/>
    <mergeCell ref="AK106:AN106"/>
    <mergeCell ref="AO106:AS106"/>
    <mergeCell ref="AT106:AW106"/>
    <mergeCell ref="X105:AA105"/>
    <mergeCell ref="AK100:AN100"/>
    <mergeCell ref="AO100:AS100"/>
    <mergeCell ref="AT100:AW100"/>
    <mergeCell ref="X101:AA101"/>
    <mergeCell ref="AB101:AF101"/>
    <mergeCell ref="AO86:AS86"/>
    <mergeCell ref="X100:AA100"/>
    <mergeCell ref="AB100:AF100"/>
    <mergeCell ref="AG100:AJ100"/>
    <mergeCell ref="AB84:AF84"/>
    <mergeCell ref="AT105:AW105"/>
    <mergeCell ref="AG101:AJ101"/>
    <mergeCell ref="AG85:AJ85"/>
    <mergeCell ref="AB86:AF86"/>
    <mergeCell ref="AT101:AW101"/>
    <mergeCell ref="AO93:AS93"/>
    <mergeCell ref="AT93:AW93"/>
    <mergeCell ref="AK93:AN93"/>
    <mergeCell ref="AT97:AW97"/>
    <mergeCell ref="AB90:AF90"/>
    <mergeCell ref="AT98:AW98"/>
    <mergeCell ref="AK96:AN96"/>
    <mergeCell ref="AK85:AN85"/>
    <mergeCell ref="AO85:AS85"/>
    <mergeCell ref="AT85:AW85"/>
    <mergeCell ref="AO79:AS79"/>
    <mergeCell ref="AO84:AS84"/>
    <mergeCell ref="AK90:AN90"/>
    <mergeCell ref="AK91:AN91"/>
    <mergeCell ref="AT81:AW81"/>
    <mergeCell ref="AO81:AS81"/>
    <mergeCell ref="AO80:AS80"/>
    <mergeCell ref="AT80:AW80"/>
    <mergeCell ref="AO83:AS83"/>
    <mergeCell ref="AT83:AW83"/>
    <mergeCell ref="AG79:AJ79"/>
    <mergeCell ref="AK79:AN79"/>
    <mergeCell ref="AT75:AW75"/>
    <mergeCell ref="AB76:AF76"/>
    <mergeCell ref="AG76:AJ76"/>
    <mergeCell ref="AK76:AN76"/>
    <mergeCell ref="AT76:AW76"/>
    <mergeCell ref="AO55:AS55"/>
    <mergeCell ref="AT70:AW70"/>
    <mergeCell ref="AT73:AW73"/>
    <mergeCell ref="AT55:AW55"/>
    <mergeCell ref="AG68:AJ68"/>
    <mergeCell ref="AG69:AJ69"/>
    <mergeCell ref="AG56:AJ56"/>
    <mergeCell ref="AK56:AN56"/>
    <mergeCell ref="AT56:AW56"/>
    <mergeCell ref="AK55:AN55"/>
    <mergeCell ref="AG61:AJ61"/>
    <mergeCell ref="AK61:AN61"/>
    <mergeCell ref="AO61:AS61"/>
    <mergeCell ref="AO62:AS62"/>
    <mergeCell ref="AT79:AW79"/>
    <mergeCell ref="AK57:AN57"/>
    <mergeCell ref="AO56:AS56"/>
    <mergeCell ref="X92:AA92"/>
    <mergeCell ref="AB92:AF92"/>
    <mergeCell ref="AG92:AJ92"/>
    <mergeCell ref="AK92:AN92"/>
    <mergeCell ref="AO92:AS92"/>
    <mergeCell ref="AT92:AW92"/>
    <mergeCell ref="AB93:AF93"/>
    <mergeCell ref="AG93:AJ93"/>
    <mergeCell ref="X93:AA93"/>
    <mergeCell ref="X97:AA97"/>
    <mergeCell ref="AB97:AF97"/>
    <mergeCell ref="AG97:AJ97"/>
    <mergeCell ref="AK97:AN97"/>
    <mergeCell ref="AO97:AS97"/>
    <mergeCell ref="AG96:AJ96"/>
    <mergeCell ref="AO96:AS96"/>
    <mergeCell ref="AB95:AF95"/>
    <mergeCell ref="AK95:AN95"/>
    <mergeCell ref="AG95:AJ95"/>
    <mergeCell ref="AO95:AS95"/>
    <mergeCell ref="X98:AA98"/>
    <mergeCell ref="AB98:AF98"/>
    <mergeCell ref="AG98:AJ98"/>
    <mergeCell ref="AK98:AN98"/>
    <mergeCell ref="AO98:AS98"/>
    <mergeCell ref="AK101:AN101"/>
    <mergeCell ref="AO101:AS101"/>
    <mergeCell ref="X107:AA107"/>
    <mergeCell ref="X106:AA106"/>
    <mergeCell ref="AB106:AF106"/>
    <mergeCell ref="AB105:AF105"/>
    <mergeCell ref="AG105:AJ105"/>
    <mergeCell ref="AK105:AN105"/>
    <mergeCell ref="AO105:AS105"/>
  </mergeCells>
  <pageMargins left="0.70866141732283472" right="0.70866141732283472" top="0.74803149606299213" bottom="0.74803149606299213" header="0.31496062992125984" footer="0.31496062992125984"/>
  <pageSetup scale="3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8</vt:i4>
      </vt:variant>
    </vt:vector>
  </HeadingPairs>
  <TitlesOfParts>
    <vt:vector size="26" baseType="lpstr">
      <vt:lpstr>CONSOLIDADO PROPUESTA ECONOMICA</vt:lpstr>
      <vt:lpstr>MES 1</vt:lpstr>
      <vt:lpstr>MES 2</vt:lpstr>
      <vt:lpstr>MES 3</vt:lpstr>
      <vt:lpstr>MES 4</vt:lpstr>
      <vt:lpstr>MES 5</vt:lpstr>
      <vt:lpstr>MES 6</vt:lpstr>
      <vt:lpstr>FLOW CHART (2)</vt:lpstr>
      <vt:lpstr>FLOW CHART</vt:lpstr>
      <vt:lpstr>RADIO NACIONAL  2018</vt:lpstr>
      <vt:lpstr>RADIO REGIONAL 2018</vt:lpstr>
      <vt:lpstr>TV REGIONAL 2018</vt:lpstr>
      <vt:lpstr>EUCOLES 2018</vt:lpstr>
      <vt:lpstr>AEROPUERTOS CAJAS DE LUZ 2018</vt:lpstr>
      <vt:lpstr>AEROPUERTOS PANTALLAS</vt:lpstr>
      <vt:lpstr>CINE 2018</vt:lpstr>
      <vt:lpstr>DIGITAL 2018</vt:lpstr>
      <vt:lpstr>CONSOLIDADO</vt:lpstr>
      <vt:lpstr>'FLOW CHART'!Área_de_impresión</vt:lpstr>
      <vt:lpstr>'FLOW CHART (2)'!Área_de_impresión</vt:lpstr>
      <vt:lpstr>'MES 1'!Área_de_impresión</vt:lpstr>
      <vt:lpstr>'MES 2'!Área_de_impresión</vt:lpstr>
      <vt:lpstr>'MES 3'!Área_de_impresión</vt:lpstr>
      <vt:lpstr>'MES 4'!Área_de_impresión</vt:lpstr>
      <vt:lpstr>'MES 5'!Área_de_impresión</vt:lpstr>
      <vt:lpstr>'MES 6'!Área_de_impresión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2018-06-08T17:18:32Z</dcterms:modified>
</cp:coreProperties>
</file>