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57318\OneDrive - Canal Trece\GERENCIA GINA ALBARRACIN\GERENCIA - 2021\2021\MENSUAL\ABRIL\28 DE ABRIL - COVID 2019\CP 004\"/>
    </mc:Choice>
  </mc:AlternateContent>
  <xr:revisionPtr revIDLastSave="0" documentId="8_{6227F261-4709-4520-B0BC-BAB2EA80EECB}" xr6:coauthVersionLast="46" xr6:coauthVersionMax="46" xr10:uidLastSave="{00000000-0000-0000-0000-000000000000}"/>
  <bookViews>
    <workbookView xWindow="-120" yWindow="-120" windowWidth="20730" windowHeight="11160" firstSheet="5" activeTab="5" xr2:uid="{00000000-000D-0000-FFFF-FFFF00000000}"/>
  </bookViews>
  <sheets>
    <sheet name="ANEXO 1_2014" sheetId="7" state="hidden" r:id="rId1"/>
    <sheet name="ANEXO 1 (2)" sheetId="8" state="hidden" r:id="rId2"/>
    <sheet name="Anexo" sheetId="9" state="hidden" r:id="rId3"/>
    <sheet name="Hoja3" sheetId="10" state="hidden" r:id="rId4"/>
    <sheet name="Hoja1" sheetId="11" state="hidden" r:id="rId5"/>
    <sheet name=" REQUERIMIENTO NORMAL CANAL" sheetId="17" r:id="rId6"/>
    <sheet name="Logística_Analisis" sheetId="14" state="hidden" r:id="rId7"/>
  </sheets>
  <externalReferences>
    <externalReference r:id="rId8"/>
    <externalReference r:id="rId9"/>
    <externalReference r:id="rId10"/>
  </externalReferences>
  <definedNames>
    <definedName name="_0">#N/A</definedName>
    <definedName name="_xlnm._FilterDatabase" localSheetId="6" hidden="1">Logística_Analisis!#REF!</definedName>
    <definedName name="_xlnm.Print_Area" localSheetId="2">Anexo!$A$2:$F$71</definedName>
    <definedName name="_xlnm.Print_Area" localSheetId="6">Logística_Analisis!$B$3:$G$31</definedName>
    <definedName name="proyectos01">'[1]bienes y servicios'!$F$3:$F$3660</definedName>
    <definedName name="_xlnm.Print_Titles" localSheetId="2">Anexo!$2:$3</definedName>
    <definedName name="_xlnm.Print_Titles" localSheetId="1">'ANEXO 1 (2)'!$7:$9</definedName>
    <definedName name="_xlnm.Print_Titles" localSheetId="0">'ANEXO 1_2014'!$7:$9</definedName>
    <definedName name="xx">'[2]UNIDAD MEDIDA'!$D$2:$D$3</definedName>
    <definedName name="xxx">'[3]bienes y servicios'!$F$3:$F$3660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7" l="1"/>
  <c r="E14" i="17"/>
  <c r="E13" i="17"/>
  <c r="E15" i="17" s="1"/>
  <c r="E16" i="17" s="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F35" i="9"/>
  <c r="P52" i="8"/>
  <c r="Q52" i="8"/>
  <c r="R52" i="8"/>
  <c r="L52" i="8"/>
  <c r="M52" i="8"/>
  <c r="N52" i="8" s="1"/>
  <c r="S52" i="8" s="1"/>
  <c r="H52" i="8"/>
  <c r="I52" i="8" s="1"/>
  <c r="J52" i="8" s="1"/>
  <c r="P51" i="8"/>
  <c r="Q51" i="8" s="1"/>
  <c r="R51" i="8" s="1"/>
  <c r="L51" i="8"/>
  <c r="M51" i="8"/>
  <c r="N51" i="8" s="1"/>
  <c r="S51" i="8" s="1"/>
  <c r="H51" i="8"/>
  <c r="I51" i="8"/>
  <c r="J51" i="8" s="1"/>
  <c r="P50" i="8"/>
  <c r="Q50" i="8" s="1"/>
  <c r="R50" i="8" s="1"/>
  <c r="L50" i="8"/>
  <c r="M50" i="8" s="1"/>
  <c r="N50" i="8" s="1"/>
  <c r="H50" i="8"/>
  <c r="I50" i="8" s="1"/>
  <c r="J50" i="8" s="1"/>
  <c r="P49" i="8"/>
  <c r="Q49" i="8" s="1"/>
  <c r="R49" i="8" s="1"/>
  <c r="L49" i="8"/>
  <c r="M49" i="8" s="1"/>
  <c r="N49" i="8" s="1"/>
  <c r="S49" i="8" s="1"/>
  <c r="H49" i="8"/>
  <c r="I49" i="8" s="1"/>
  <c r="J49" i="8" s="1"/>
  <c r="P48" i="8"/>
  <c r="Q48" i="8" s="1"/>
  <c r="R48" i="8" s="1"/>
  <c r="L48" i="8"/>
  <c r="M48" i="8"/>
  <c r="N48" i="8" s="1"/>
  <c r="H48" i="8"/>
  <c r="I48" i="8" s="1"/>
  <c r="J48" i="8" s="1"/>
  <c r="P47" i="8"/>
  <c r="Q47" i="8" s="1"/>
  <c r="R47" i="8" s="1"/>
  <c r="L47" i="8"/>
  <c r="M47" i="8" s="1"/>
  <c r="N47" i="8" s="1"/>
  <c r="H47" i="8"/>
  <c r="I47" i="8" s="1"/>
  <c r="J47" i="8" s="1"/>
  <c r="P46" i="8"/>
  <c r="Q46" i="8"/>
  <c r="R46" i="8" s="1"/>
  <c r="L46" i="8"/>
  <c r="M46" i="8"/>
  <c r="N46" i="8" s="1"/>
  <c r="H46" i="8"/>
  <c r="I46" i="8" s="1"/>
  <c r="J46" i="8" s="1"/>
  <c r="P45" i="8"/>
  <c r="Q45" i="8" s="1"/>
  <c r="R45" i="8" s="1"/>
  <c r="L45" i="8"/>
  <c r="M45" i="8"/>
  <c r="N45" i="8" s="1"/>
  <c r="H45" i="8"/>
  <c r="I45" i="8"/>
  <c r="J45" i="8" s="1"/>
  <c r="O44" i="8"/>
  <c r="P44" i="8"/>
  <c r="Q44" i="8" s="1"/>
  <c r="R44" i="8" s="1"/>
  <c r="L44" i="8"/>
  <c r="M44" i="8" s="1"/>
  <c r="N44" i="8" s="1"/>
  <c r="H44" i="8"/>
  <c r="I44" i="8" s="1"/>
  <c r="J44" i="8" s="1"/>
  <c r="O43" i="8"/>
  <c r="P43" i="8" s="1"/>
  <c r="Q43" i="8" s="1"/>
  <c r="R43" i="8" s="1"/>
  <c r="L43" i="8"/>
  <c r="M43" i="8" s="1"/>
  <c r="N43" i="8" s="1"/>
  <c r="H43" i="8"/>
  <c r="I43" i="8" s="1"/>
  <c r="J43" i="8" s="1"/>
  <c r="O42" i="8"/>
  <c r="P42" i="8" s="1"/>
  <c r="Q42" i="8" s="1"/>
  <c r="R42" i="8" s="1"/>
  <c r="L42" i="8"/>
  <c r="M42" i="8" s="1"/>
  <c r="N42" i="8" s="1"/>
  <c r="H42" i="8"/>
  <c r="I42" i="8"/>
  <c r="J42" i="8" s="1"/>
  <c r="O41" i="8"/>
  <c r="P41" i="8" s="1"/>
  <c r="Q41" i="8"/>
  <c r="R41" i="8" s="1"/>
  <c r="L41" i="8"/>
  <c r="M41" i="8" s="1"/>
  <c r="N41" i="8" s="1"/>
  <c r="S41" i="8" s="1"/>
  <c r="H41" i="8"/>
  <c r="I41" i="8" s="1"/>
  <c r="J41" i="8"/>
  <c r="O40" i="8"/>
  <c r="P40" i="8" s="1"/>
  <c r="Q40" i="8" s="1"/>
  <c r="R40" i="8"/>
  <c r="L40" i="8"/>
  <c r="M40" i="8" s="1"/>
  <c r="N40" i="8" s="1"/>
  <c r="H40" i="8"/>
  <c r="I40" i="8" s="1"/>
  <c r="J40" i="8" s="1"/>
  <c r="O39" i="8"/>
  <c r="P39" i="8"/>
  <c r="Q39" i="8" s="1"/>
  <c r="R39" i="8" s="1"/>
  <c r="L39" i="8"/>
  <c r="M39" i="8" s="1"/>
  <c r="N39" i="8" s="1"/>
  <c r="S39" i="8" s="1"/>
  <c r="H39" i="8"/>
  <c r="I39" i="8" s="1"/>
  <c r="J39" i="8" s="1"/>
  <c r="O38" i="8"/>
  <c r="P38" i="8" s="1"/>
  <c r="Q38" i="8" s="1"/>
  <c r="R38" i="8" s="1"/>
  <c r="L38" i="8"/>
  <c r="M38" i="8" s="1"/>
  <c r="N38" i="8" s="1"/>
  <c r="S38" i="8" s="1"/>
  <c r="H38" i="8"/>
  <c r="I38" i="8"/>
  <c r="J38" i="8" s="1"/>
  <c r="P37" i="8"/>
  <c r="Q37" i="8"/>
  <c r="R37" i="8" s="1"/>
  <c r="L37" i="8"/>
  <c r="M37" i="8" s="1"/>
  <c r="N37" i="8" s="1"/>
  <c r="H37" i="8"/>
  <c r="I37" i="8" s="1"/>
  <c r="J37" i="8" s="1"/>
  <c r="P36" i="8"/>
  <c r="Q36" i="8"/>
  <c r="R36" i="8" s="1"/>
  <c r="L36" i="8"/>
  <c r="M36" i="8"/>
  <c r="N36" i="8" s="1"/>
  <c r="S36" i="8" s="1"/>
  <c r="H36" i="8"/>
  <c r="I36" i="8" s="1"/>
  <c r="J36" i="8" s="1"/>
  <c r="P35" i="8"/>
  <c r="Q35" i="8" s="1"/>
  <c r="R35" i="8" s="1"/>
  <c r="L35" i="8"/>
  <c r="M35" i="8"/>
  <c r="N35" i="8" s="1"/>
  <c r="H35" i="8"/>
  <c r="I35" i="8"/>
  <c r="J35" i="8" s="1"/>
  <c r="P34" i="8"/>
  <c r="Q34" i="8" s="1"/>
  <c r="R34" i="8" s="1"/>
  <c r="L34" i="8"/>
  <c r="M34" i="8" s="1"/>
  <c r="N34" i="8" s="1"/>
  <c r="S34" i="8" s="1"/>
  <c r="H34" i="8"/>
  <c r="I34" i="8"/>
  <c r="J34" i="8" s="1"/>
  <c r="P33" i="8"/>
  <c r="Q33" i="8"/>
  <c r="R33" i="8" s="1"/>
  <c r="L33" i="8"/>
  <c r="M33" i="8" s="1"/>
  <c r="N33" i="8" s="1"/>
  <c r="H33" i="8"/>
  <c r="I33" i="8" s="1"/>
  <c r="J33" i="8" s="1"/>
  <c r="P32" i="8"/>
  <c r="Q32" i="8"/>
  <c r="R32" i="8" s="1"/>
  <c r="L32" i="8"/>
  <c r="M32" i="8"/>
  <c r="N32" i="8" s="1"/>
  <c r="H32" i="8"/>
  <c r="I32" i="8"/>
  <c r="J32" i="8" s="1"/>
  <c r="P31" i="8"/>
  <c r="Q31" i="8" s="1"/>
  <c r="R31" i="8"/>
  <c r="L31" i="8"/>
  <c r="M31" i="8" s="1"/>
  <c r="N31" i="8" s="1"/>
  <c r="S31" i="8" s="1"/>
  <c r="H31" i="8"/>
  <c r="I31" i="8" s="1"/>
  <c r="J31" i="8" s="1"/>
  <c r="P30" i="8"/>
  <c r="Q30" i="8" s="1"/>
  <c r="R30" i="8" s="1"/>
  <c r="L30" i="8"/>
  <c r="M30" i="8" s="1"/>
  <c r="N30" i="8"/>
  <c r="H30" i="8"/>
  <c r="I30" i="8" s="1"/>
  <c r="J30" i="8" s="1"/>
  <c r="P29" i="8"/>
  <c r="Q29" i="8" s="1"/>
  <c r="R29" i="8" s="1"/>
  <c r="L29" i="8"/>
  <c r="M29" i="8"/>
  <c r="N29" i="8" s="1"/>
  <c r="H29" i="8"/>
  <c r="I29" i="8" s="1"/>
  <c r="J29" i="8" s="1"/>
  <c r="P28" i="8"/>
  <c r="Q28" i="8" s="1"/>
  <c r="R28" i="8" s="1"/>
  <c r="L28" i="8"/>
  <c r="M28" i="8" s="1"/>
  <c r="N28" i="8" s="1"/>
  <c r="S28" i="8" s="1"/>
  <c r="H28" i="8"/>
  <c r="I28" i="8" s="1"/>
  <c r="J28" i="8" s="1"/>
  <c r="P27" i="8"/>
  <c r="Q27" i="8" s="1"/>
  <c r="R27" i="8"/>
  <c r="L27" i="8"/>
  <c r="M27" i="8" s="1"/>
  <c r="N27" i="8" s="1"/>
  <c r="H27" i="8"/>
  <c r="I27" i="8" s="1"/>
  <c r="J27" i="8" s="1"/>
  <c r="P26" i="8"/>
  <c r="Q26" i="8" s="1"/>
  <c r="R26" i="8" s="1"/>
  <c r="L26" i="8"/>
  <c r="M26" i="8"/>
  <c r="N26" i="8" s="1"/>
  <c r="H26" i="8"/>
  <c r="I26" i="8" s="1"/>
  <c r="J26" i="8" s="1"/>
  <c r="P25" i="8"/>
  <c r="Q25" i="8" s="1"/>
  <c r="R25" i="8" s="1"/>
  <c r="L25" i="8"/>
  <c r="M25" i="8" s="1"/>
  <c r="N25" i="8" s="1"/>
  <c r="S25" i="8" s="1"/>
  <c r="H25" i="8"/>
  <c r="I25" i="8" s="1"/>
  <c r="J25" i="8" s="1"/>
  <c r="P24" i="8"/>
  <c r="Q24" i="8"/>
  <c r="R24" i="8" s="1"/>
  <c r="L24" i="8"/>
  <c r="M24" i="8" s="1"/>
  <c r="N24" i="8" s="1"/>
  <c r="S24" i="8" s="1"/>
  <c r="H24" i="8"/>
  <c r="I24" i="8" s="1"/>
  <c r="J24" i="8" s="1"/>
  <c r="P23" i="8"/>
  <c r="Q23" i="8" s="1"/>
  <c r="R23" i="8" s="1"/>
  <c r="L23" i="8"/>
  <c r="M23" i="8" s="1"/>
  <c r="N23" i="8" s="1"/>
  <c r="S23" i="8" s="1"/>
  <c r="H23" i="8"/>
  <c r="I23" i="8" s="1"/>
  <c r="J23" i="8" s="1"/>
  <c r="P22" i="8"/>
  <c r="Q22" i="8" s="1"/>
  <c r="R22" i="8" s="1"/>
  <c r="L22" i="8"/>
  <c r="M22" i="8" s="1"/>
  <c r="N22" i="8" s="1"/>
  <c r="S22" i="8" s="1"/>
  <c r="H22" i="8"/>
  <c r="I22" i="8"/>
  <c r="J22" i="8" s="1"/>
  <c r="P21" i="8"/>
  <c r="Q21" i="8" s="1"/>
  <c r="R21" i="8" s="1"/>
  <c r="L21" i="8"/>
  <c r="M21" i="8" s="1"/>
  <c r="N21" i="8" s="1"/>
  <c r="H21" i="8"/>
  <c r="I21" i="8" s="1"/>
  <c r="J21" i="8" s="1"/>
  <c r="P20" i="8"/>
  <c r="Q20" i="8"/>
  <c r="R20" i="8" s="1"/>
  <c r="L20" i="8"/>
  <c r="M20" i="8"/>
  <c r="N20" i="8" s="1"/>
  <c r="S20" i="8" s="1"/>
  <c r="H20" i="8"/>
  <c r="I20" i="8"/>
  <c r="J20" i="8"/>
  <c r="P19" i="8"/>
  <c r="Q19" i="8" s="1"/>
  <c r="R19" i="8" s="1"/>
  <c r="L19" i="8"/>
  <c r="M19" i="8" s="1"/>
  <c r="N19" i="8" s="1"/>
  <c r="H19" i="8"/>
  <c r="I19" i="8" s="1"/>
  <c r="J19" i="8" s="1"/>
  <c r="P18" i="8"/>
  <c r="Q18" i="8"/>
  <c r="R18" i="8"/>
  <c r="L18" i="8"/>
  <c r="M18" i="8" s="1"/>
  <c r="N18" i="8" s="1"/>
  <c r="H18" i="8"/>
  <c r="I18" i="8"/>
  <c r="J18" i="8" s="1"/>
  <c r="P17" i="8"/>
  <c r="Q17" i="8"/>
  <c r="R17" i="8" s="1"/>
  <c r="L17" i="8"/>
  <c r="M17" i="8"/>
  <c r="N17" i="8"/>
  <c r="H17" i="8"/>
  <c r="I17" i="8" s="1"/>
  <c r="J17" i="8" s="1"/>
  <c r="P16" i="8"/>
  <c r="Q16" i="8" s="1"/>
  <c r="R16" i="8" s="1"/>
  <c r="L16" i="8"/>
  <c r="M16" i="8" s="1"/>
  <c r="N16" i="8" s="1"/>
  <c r="S16" i="8" s="1"/>
  <c r="H16" i="8"/>
  <c r="I16" i="8"/>
  <c r="J16" i="8"/>
  <c r="P15" i="8"/>
  <c r="Q15" i="8" s="1"/>
  <c r="R15" i="8" s="1"/>
  <c r="L15" i="8"/>
  <c r="M15" i="8"/>
  <c r="N15" i="8" s="1"/>
  <c r="H15" i="8"/>
  <c r="I15" i="8"/>
  <c r="J15" i="8" s="1"/>
  <c r="P14" i="8"/>
  <c r="Q14" i="8"/>
  <c r="R14" i="8" s="1"/>
  <c r="L14" i="8"/>
  <c r="M14" i="8"/>
  <c r="N14" i="8" s="1"/>
  <c r="H14" i="8"/>
  <c r="I14" i="8" s="1"/>
  <c r="J14" i="8" s="1"/>
  <c r="P13" i="8"/>
  <c r="Q13" i="8" s="1"/>
  <c r="R13" i="8" s="1"/>
  <c r="L13" i="8"/>
  <c r="M13" i="8" s="1"/>
  <c r="N13" i="8" s="1"/>
  <c r="H13" i="8"/>
  <c r="I13" i="8"/>
  <c r="J13" i="8" s="1"/>
  <c r="P12" i="8"/>
  <c r="Q12" i="8" s="1"/>
  <c r="R12" i="8" s="1"/>
  <c r="L12" i="8"/>
  <c r="M12" i="8" s="1"/>
  <c r="N12" i="8" s="1"/>
  <c r="H12" i="8"/>
  <c r="I12" i="8"/>
  <c r="J12" i="8" s="1"/>
  <c r="P11" i="8"/>
  <c r="Q11" i="8" s="1"/>
  <c r="R11" i="8" s="1"/>
  <c r="L11" i="8"/>
  <c r="M11" i="8" s="1"/>
  <c r="N11" i="8" s="1"/>
  <c r="H11" i="8"/>
  <c r="I11" i="8" s="1"/>
  <c r="J11" i="8" s="1"/>
  <c r="O43" i="7"/>
  <c r="P43" i="7" s="1"/>
  <c r="Q43" i="7" s="1"/>
  <c r="R43" i="7" s="1"/>
  <c r="L43" i="7"/>
  <c r="M43" i="7" s="1"/>
  <c r="N43" i="7" s="1"/>
  <c r="H43" i="7"/>
  <c r="I43" i="7" s="1"/>
  <c r="J43" i="7" s="1"/>
  <c r="O42" i="7"/>
  <c r="P42" i="7"/>
  <c r="Q42" i="7" s="1"/>
  <c r="R42" i="7" s="1"/>
  <c r="L42" i="7"/>
  <c r="M42" i="7" s="1"/>
  <c r="N42" i="7"/>
  <c r="H42" i="7"/>
  <c r="I42" i="7" s="1"/>
  <c r="J42" i="7" s="1"/>
  <c r="O41" i="7"/>
  <c r="P41" i="7" s="1"/>
  <c r="Q41" i="7" s="1"/>
  <c r="R41" i="7" s="1"/>
  <c r="L41" i="7"/>
  <c r="M41" i="7" s="1"/>
  <c r="N41" i="7" s="1"/>
  <c r="H41" i="7"/>
  <c r="I41" i="7" s="1"/>
  <c r="J41" i="7" s="1"/>
  <c r="O40" i="7"/>
  <c r="P40" i="7"/>
  <c r="Q40" i="7" s="1"/>
  <c r="R40" i="7" s="1"/>
  <c r="L40" i="7"/>
  <c r="M40" i="7"/>
  <c r="N40" i="7" s="1"/>
  <c r="S40" i="7" s="1"/>
  <c r="H40" i="7"/>
  <c r="I40" i="7" s="1"/>
  <c r="J40" i="7" s="1"/>
  <c r="O39" i="7"/>
  <c r="P39" i="7"/>
  <c r="Q39" i="7" s="1"/>
  <c r="R39" i="7" s="1"/>
  <c r="L39" i="7"/>
  <c r="M39" i="7"/>
  <c r="N39" i="7" s="1"/>
  <c r="H39" i="7"/>
  <c r="I39" i="7"/>
  <c r="J39" i="7" s="1"/>
  <c r="O38" i="7"/>
  <c r="P38" i="7" s="1"/>
  <c r="Q38" i="7"/>
  <c r="R38" i="7" s="1"/>
  <c r="L38" i="7"/>
  <c r="M38" i="7" s="1"/>
  <c r="N38" i="7"/>
  <c r="S38" i="7" s="1"/>
  <c r="H38" i="7"/>
  <c r="I38" i="7"/>
  <c r="J38" i="7" s="1"/>
  <c r="O37" i="7"/>
  <c r="P37" i="7" s="1"/>
  <c r="Q37" i="7"/>
  <c r="R37" i="7" s="1"/>
  <c r="L37" i="7"/>
  <c r="M37" i="7" s="1"/>
  <c r="N37" i="7"/>
  <c r="H37" i="7"/>
  <c r="I37" i="7"/>
  <c r="J37" i="7" s="1"/>
  <c r="P51" i="7"/>
  <c r="Q51" i="7" s="1"/>
  <c r="R51" i="7"/>
  <c r="P50" i="7"/>
  <c r="Q50" i="7"/>
  <c r="R50" i="7" s="1"/>
  <c r="P49" i="7"/>
  <c r="Q49" i="7" s="1"/>
  <c r="R49" i="7"/>
  <c r="P48" i="7"/>
  <c r="Q48" i="7"/>
  <c r="R48" i="7" s="1"/>
  <c r="P47" i="7"/>
  <c r="Q47" i="7" s="1"/>
  <c r="R47" i="7"/>
  <c r="P46" i="7"/>
  <c r="Q46" i="7"/>
  <c r="R46" i="7" s="1"/>
  <c r="P45" i="7"/>
  <c r="Q45" i="7" s="1"/>
  <c r="R45" i="7"/>
  <c r="P44" i="7"/>
  <c r="Q44" i="7"/>
  <c r="R44" i="7" s="1"/>
  <c r="P36" i="7"/>
  <c r="Q36" i="7" s="1"/>
  <c r="R36" i="7"/>
  <c r="P35" i="7"/>
  <c r="Q35" i="7"/>
  <c r="R35" i="7" s="1"/>
  <c r="P34" i="7"/>
  <c r="Q34" i="7" s="1"/>
  <c r="R34" i="7"/>
  <c r="P33" i="7"/>
  <c r="Q33" i="7"/>
  <c r="R33" i="7" s="1"/>
  <c r="P32" i="7"/>
  <c r="Q32" i="7" s="1"/>
  <c r="R32" i="7"/>
  <c r="P31" i="7"/>
  <c r="Q31" i="7"/>
  <c r="R31" i="7" s="1"/>
  <c r="P30" i="7"/>
  <c r="Q30" i="7" s="1"/>
  <c r="R30" i="7"/>
  <c r="P29" i="7"/>
  <c r="Q29" i="7"/>
  <c r="R29" i="7" s="1"/>
  <c r="P28" i="7"/>
  <c r="Q28" i="7" s="1"/>
  <c r="R28" i="7"/>
  <c r="P27" i="7"/>
  <c r="Q27" i="7"/>
  <c r="R27" i="7" s="1"/>
  <c r="P26" i="7"/>
  <c r="Q26" i="7" s="1"/>
  <c r="R26" i="7"/>
  <c r="P25" i="7"/>
  <c r="Q25" i="7"/>
  <c r="R25" i="7" s="1"/>
  <c r="P24" i="7"/>
  <c r="Q24" i="7" s="1"/>
  <c r="R24" i="7"/>
  <c r="P23" i="7"/>
  <c r="Q23" i="7"/>
  <c r="R23" i="7" s="1"/>
  <c r="P22" i="7"/>
  <c r="Q22" i="7" s="1"/>
  <c r="R22" i="7"/>
  <c r="P21" i="7"/>
  <c r="Q21" i="7"/>
  <c r="R21" i="7" s="1"/>
  <c r="P20" i="7"/>
  <c r="Q20" i="7" s="1"/>
  <c r="R20" i="7"/>
  <c r="P19" i="7"/>
  <c r="Q19" i="7"/>
  <c r="R19" i="7" s="1"/>
  <c r="P18" i="7"/>
  <c r="Q18" i="7" s="1"/>
  <c r="R18" i="7"/>
  <c r="P17" i="7"/>
  <c r="Q17" i="7"/>
  <c r="R17" i="7" s="1"/>
  <c r="P16" i="7"/>
  <c r="Q16" i="7" s="1"/>
  <c r="R16" i="7"/>
  <c r="P15" i="7"/>
  <c r="Q15" i="7"/>
  <c r="R15" i="7" s="1"/>
  <c r="P14" i="7"/>
  <c r="Q14" i="7" s="1"/>
  <c r="R14" i="7"/>
  <c r="P13" i="7"/>
  <c r="Q13" i="7"/>
  <c r="R13" i="7" s="1"/>
  <c r="P12" i="7"/>
  <c r="Q12" i="7" s="1"/>
  <c r="R12" i="7"/>
  <c r="P11" i="7"/>
  <c r="Q11" i="7"/>
  <c r="R11" i="7" s="1"/>
  <c r="P10" i="7"/>
  <c r="Q10" i="7" s="1"/>
  <c r="R10" i="7"/>
  <c r="L51" i="7"/>
  <c r="M51" i="7"/>
  <c r="N51" i="7" s="1"/>
  <c r="S51" i="7" s="1"/>
  <c r="L50" i="7"/>
  <c r="M50" i="7"/>
  <c r="N50" i="7" s="1"/>
  <c r="L49" i="7"/>
  <c r="M49" i="7" s="1"/>
  <c r="N49" i="7" s="1"/>
  <c r="S49" i="7" s="1"/>
  <c r="L48" i="7"/>
  <c r="M48" i="7" s="1"/>
  <c r="N48" i="7" s="1"/>
  <c r="S48" i="7" s="1"/>
  <c r="L47" i="7"/>
  <c r="M47" i="7"/>
  <c r="N47" i="7" s="1"/>
  <c r="S47" i="7" s="1"/>
  <c r="L46" i="7"/>
  <c r="M46" i="7"/>
  <c r="N46" i="7" s="1"/>
  <c r="L45" i="7"/>
  <c r="M45" i="7" s="1"/>
  <c r="N45" i="7" s="1"/>
  <c r="S45" i="7" s="1"/>
  <c r="L44" i="7"/>
  <c r="M44" i="7" s="1"/>
  <c r="N44" i="7" s="1"/>
  <c r="L36" i="7"/>
  <c r="M36" i="7"/>
  <c r="N36" i="7" s="1"/>
  <c r="S36" i="7"/>
  <c r="L35" i="7"/>
  <c r="M35" i="7" s="1"/>
  <c r="N35" i="7" s="1"/>
  <c r="S35" i="7" s="1"/>
  <c r="L34" i="7"/>
  <c r="M34" i="7" s="1"/>
  <c r="N34" i="7"/>
  <c r="S34" i="7" s="1"/>
  <c r="L33" i="7"/>
  <c r="M33" i="7" s="1"/>
  <c r="N33" i="7" s="1"/>
  <c r="S33" i="7" s="1"/>
  <c r="L32" i="7"/>
  <c r="M32" i="7"/>
  <c r="N32" i="7" s="1"/>
  <c r="S32" i="7" s="1"/>
  <c r="L31" i="7"/>
  <c r="M31" i="7" s="1"/>
  <c r="N31" i="7" s="1"/>
  <c r="L30" i="7"/>
  <c r="M30" i="7" s="1"/>
  <c r="N30" i="7" s="1"/>
  <c r="L29" i="7"/>
  <c r="M29" i="7" s="1"/>
  <c r="N29" i="7" s="1"/>
  <c r="L28" i="7"/>
  <c r="M28" i="7" s="1"/>
  <c r="N28" i="7" s="1"/>
  <c r="S28" i="7" s="1"/>
  <c r="L27" i="7"/>
  <c r="M27" i="7" s="1"/>
  <c r="N27" i="7" s="1"/>
  <c r="L26" i="7"/>
  <c r="M26" i="7" s="1"/>
  <c r="N26" i="7" s="1"/>
  <c r="S26" i="7" s="1"/>
  <c r="L25" i="7"/>
  <c r="M25" i="7" s="1"/>
  <c r="N25" i="7" s="1"/>
  <c r="S25" i="7" s="1"/>
  <c r="L24" i="7"/>
  <c r="M24" i="7" s="1"/>
  <c r="N24" i="7" s="1"/>
  <c r="S24" i="7" s="1"/>
  <c r="L23" i="7"/>
  <c r="M23" i="7"/>
  <c r="N23" i="7" s="1"/>
  <c r="S23" i="7" s="1"/>
  <c r="L22" i="7"/>
  <c r="M22" i="7"/>
  <c r="N22" i="7" s="1"/>
  <c r="S22" i="7" s="1"/>
  <c r="L21" i="7"/>
  <c r="M21" i="7" s="1"/>
  <c r="N21" i="7" s="1"/>
  <c r="S21" i="7" s="1"/>
  <c r="L20" i="7"/>
  <c r="M20" i="7" s="1"/>
  <c r="N20" i="7"/>
  <c r="L19" i="7"/>
  <c r="M19" i="7" s="1"/>
  <c r="N19" i="7" s="1"/>
  <c r="S19" i="7" s="1"/>
  <c r="L18" i="7"/>
  <c r="M18" i="7"/>
  <c r="N18" i="7" s="1"/>
  <c r="L17" i="7"/>
  <c r="M17" i="7" s="1"/>
  <c r="N17" i="7" s="1"/>
  <c r="S17" i="7" s="1"/>
  <c r="L16" i="7"/>
  <c r="M16" i="7" s="1"/>
  <c r="N16" i="7" s="1"/>
  <c r="S16" i="7" s="1"/>
  <c r="L15" i="7"/>
  <c r="M15" i="7" s="1"/>
  <c r="N15" i="7" s="1"/>
  <c r="L14" i="7"/>
  <c r="M14" i="7" s="1"/>
  <c r="N14" i="7" s="1"/>
  <c r="S14" i="7" s="1"/>
  <c r="L13" i="7"/>
  <c r="M13" i="7" s="1"/>
  <c r="N13" i="7" s="1"/>
  <c r="L12" i="7"/>
  <c r="M12" i="7"/>
  <c r="N12" i="7" s="1"/>
  <c r="S12" i="7" s="1"/>
  <c r="L11" i="7"/>
  <c r="M11" i="7" s="1"/>
  <c r="N11" i="7" s="1"/>
  <c r="S11" i="7" s="1"/>
  <c r="L10" i="7"/>
  <c r="M10" i="7"/>
  <c r="N10" i="7" s="1"/>
  <c r="H45" i="7"/>
  <c r="I45" i="7" s="1"/>
  <c r="J45" i="7" s="1"/>
  <c r="H46" i="7"/>
  <c r="I46" i="7" s="1"/>
  <c r="J46" i="7" s="1"/>
  <c r="H47" i="7"/>
  <c r="I47" i="7" s="1"/>
  <c r="J47" i="7" s="1"/>
  <c r="H48" i="7"/>
  <c r="I48" i="7" s="1"/>
  <c r="J48" i="7" s="1"/>
  <c r="H49" i="7"/>
  <c r="I49" i="7"/>
  <c r="J49" i="7" s="1"/>
  <c r="H50" i="7"/>
  <c r="I50" i="7" s="1"/>
  <c r="J50" i="7" s="1"/>
  <c r="H51" i="7"/>
  <c r="I51" i="7"/>
  <c r="J51" i="7" s="1"/>
  <c r="H44" i="7"/>
  <c r="I44" i="7" s="1"/>
  <c r="J44" i="7" s="1"/>
  <c r="H33" i="7"/>
  <c r="I33" i="7"/>
  <c r="J33" i="7" s="1"/>
  <c r="H34" i="7"/>
  <c r="I34" i="7" s="1"/>
  <c r="J34" i="7" s="1"/>
  <c r="H35" i="7"/>
  <c r="I35" i="7" s="1"/>
  <c r="J35" i="7" s="1"/>
  <c r="H36" i="7"/>
  <c r="I36" i="7" s="1"/>
  <c r="J36" i="7" s="1"/>
  <c r="H32" i="7"/>
  <c r="I32" i="7"/>
  <c r="J32" i="7" s="1"/>
  <c r="H23" i="7"/>
  <c r="I23" i="7" s="1"/>
  <c r="J23" i="7" s="1"/>
  <c r="H24" i="7"/>
  <c r="I24" i="7"/>
  <c r="J24" i="7" s="1"/>
  <c r="H25" i="7"/>
  <c r="I25" i="7" s="1"/>
  <c r="J25" i="7" s="1"/>
  <c r="H26" i="7"/>
  <c r="I26" i="7" s="1"/>
  <c r="J26" i="7" s="1"/>
  <c r="H27" i="7"/>
  <c r="I27" i="7" s="1"/>
  <c r="J27" i="7" s="1"/>
  <c r="H28" i="7"/>
  <c r="I28" i="7" s="1"/>
  <c r="J28" i="7" s="1"/>
  <c r="H29" i="7"/>
  <c r="I29" i="7" s="1"/>
  <c r="J29" i="7"/>
  <c r="H30" i="7"/>
  <c r="I30" i="7" s="1"/>
  <c r="J30" i="7" s="1"/>
  <c r="H31" i="7"/>
  <c r="I31" i="7"/>
  <c r="J31" i="7" s="1"/>
  <c r="H22" i="7"/>
  <c r="I22" i="7" s="1"/>
  <c r="J22" i="7" s="1"/>
  <c r="H21" i="7"/>
  <c r="I21" i="7"/>
  <c r="J21" i="7" s="1"/>
  <c r="H11" i="7"/>
  <c r="I11" i="7" s="1"/>
  <c r="J11" i="7" s="1"/>
  <c r="H12" i="7"/>
  <c r="I12" i="7" s="1"/>
  <c r="J12" i="7" s="1"/>
  <c r="H13" i="7"/>
  <c r="I13" i="7" s="1"/>
  <c r="J13" i="7" s="1"/>
  <c r="H14" i="7"/>
  <c r="I14" i="7" s="1"/>
  <c r="J14" i="7" s="1"/>
  <c r="H15" i="7"/>
  <c r="I15" i="7" s="1"/>
  <c r="J15" i="7" s="1"/>
  <c r="H16" i="7"/>
  <c r="I16" i="7"/>
  <c r="J16" i="7" s="1"/>
  <c r="H17" i="7"/>
  <c r="I17" i="7" s="1"/>
  <c r="J17" i="7" s="1"/>
  <c r="H18" i="7"/>
  <c r="I18" i="7"/>
  <c r="J18" i="7" s="1"/>
  <c r="H19" i="7"/>
  <c r="I19" i="7" s="1"/>
  <c r="J19" i="7" s="1"/>
  <c r="H20" i="7"/>
  <c r="I20" i="7"/>
  <c r="J20" i="7" s="1"/>
  <c r="H10" i="7"/>
  <c r="I10" i="7" s="1"/>
  <c r="J10" i="7" s="1"/>
  <c r="S20" i="7"/>
  <c r="S13" i="8"/>
  <c r="S43" i="7"/>
  <c r="S18" i="8"/>
  <c r="S37" i="8"/>
  <c r="S35" i="8"/>
  <c r="S40" i="8"/>
  <c r="S42" i="8"/>
  <c r="S46" i="8"/>
  <c r="S33" i="8"/>
  <c r="S46" i="7" l="1"/>
  <c r="S50" i="7"/>
  <c r="S37" i="7"/>
  <c r="S12" i="8"/>
  <c r="S19" i="8"/>
  <c r="S27" i="8"/>
  <c r="S30" i="8"/>
  <c r="S43" i="8"/>
  <c r="N53" i="8"/>
  <c r="S11" i="8"/>
  <c r="T32" i="7"/>
  <c r="V32" i="7" s="1"/>
  <c r="S27" i="7"/>
  <c r="R52" i="7"/>
  <c r="S18" i="7"/>
  <c r="S21" i="8"/>
  <c r="S13" i="7"/>
  <c r="S44" i="7"/>
  <c r="T44" i="7" s="1"/>
  <c r="V44" i="7" s="1"/>
  <c r="S17" i="8"/>
  <c r="S31" i="7"/>
  <c r="S29" i="7"/>
  <c r="S15" i="7"/>
  <c r="S30" i="7"/>
  <c r="T21" i="7" s="1"/>
  <c r="V21" i="7" s="1"/>
  <c r="S32" i="8"/>
  <c r="S42" i="7"/>
  <c r="S29" i="8"/>
  <c r="T33" i="8"/>
  <c r="V33" i="8" s="1"/>
  <c r="E17" i="17"/>
  <c r="N52" i="7"/>
  <c r="S52" i="7" s="1"/>
  <c r="J52" i="7"/>
  <c r="S10" i="7"/>
  <c r="T10" i="7" s="1"/>
  <c r="V10" i="7" s="1"/>
  <c r="S41" i="7"/>
  <c r="S39" i="7"/>
  <c r="S15" i="8"/>
  <c r="R53" i="8"/>
  <c r="S14" i="8"/>
  <c r="T11" i="8" s="1"/>
  <c r="V11" i="8" s="1"/>
  <c r="S47" i="8"/>
  <c r="S48" i="8"/>
  <c r="S50" i="8"/>
  <c r="S26" i="8"/>
  <c r="T22" i="8" s="1"/>
  <c r="V22" i="8" s="1"/>
  <c r="S44" i="8"/>
  <c r="T38" i="8" s="1"/>
  <c r="V38" i="8" s="1"/>
  <c r="S45" i="8"/>
  <c r="J53" i="8"/>
  <c r="T37" i="7"/>
  <c r="S53" i="8" l="1"/>
  <c r="T45" i="8"/>
  <c r="V37" i="7"/>
  <c r="T52" i="7"/>
  <c r="T53" i="8" l="1"/>
  <c r="V45" i="8"/>
  <c r="V52" i="7"/>
  <c r="E56" i="7" s="1"/>
  <c r="E58" i="7"/>
  <c r="V53" i="8" l="1"/>
  <c r="E57" i="8" s="1"/>
  <c r="E59" i="8"/>
  <c r="E57" i="7"/>
  <c r="E61" i="7"/>
  <c r="E58" i="8" l="1"/>
  <c r="E62" i="8"/>
</calcChain>
</file>

<file path=xl/sharedStrings.xml><?xml version="1.0" encoding="utf-8"?>
<sst xmlns="http://schemas.openxmlformats.org/spreadsheetml/2006/main" count="1028" uniqueCount="525">
  <si>
    <t>ANÁLISIS ESTUDIO DE MERCADO</t>
  </si>
  <si>
    <t>PROPONENTE A</t>
  </si>
  <si>
    <t>PROPONENTE B</t>
  </si>
  <si>
    <t>PROPONENTE C</t>
  </si>
  <si>
    <t>PROMEDIO B y C VALOR TOTAL</t>
  </si>
  <si>
    <t>VALOR POR EVENTO CON PROMEDIO</t>
  </si>
  <si>
    <t>NO. EVENTOS</t>
  </si>
  <si>
    <t>VALOR TOTAL PPTO</t>
  </si>
  <si>
    <t>No.</t>
  </si>
  <si>
    <t>Área Responsable</t>
  </si>
  <si>
    <t>TIPO DEL EVENTO</t>
  </si>
  <si>
    <t>ÍTEM</t>
  </si>
  <si>
    <t>DÍAS</t>
  </si>
  <si>
    <t>CANTIDAD x DÍA</t>
  </si>
  <si>
    <t>VALOR UNITARIO ANTES DE IVA</t>
  </si>
  <si>
    <t>IVA  UNITARIO</t>
  </si>
  <si>
    <t>VALOR UNITARIO INCLUIDO IVA =</t>
  </si>
  <si>
    <t>VALOR TOTAL =</t>
  </si>
  <si>
    <t>Trabajo de Niveles de desempeño Saber 11</t>
  </si>
  <si>
    <r>
      <rPr>
        <b/>
        <sz val="11"/>
        <rFont val="Calibri"/>
        <family val="2"/>
      </rPr>
      <t xml:space="preserve">Salón en hotel 4 estrellas/centro de convenciones (Bogotá D.C): </t>
    </r>
    <r>
      <rPr>
        <sz val="11"/>
        <rFont val="Calibri"/>
        <family val="2"/>
      </rPr>
      <t>con capacidad para 100 personas, incluyendo sillas en forma auditorio, telón para proyección. Se requiere por cuatro horas.</t>
    </r>
  </si>
  <si>
    <r>
      <rPr>
        <b/>
        <sz val="11"/>
        <rFont val="Calibri"/>
        <family val="2"/>
      </rPr>
      <t xml:space="preserve">Salón en hotel 4 estrellas/centro de convenciones (Bogotá D.C): </t>
    </r>
    <r>
      <rPr>
        <sz val="11"/>
        <rFont val="Calibri"/>
        <family val="2"/>
      </rPr>
      <t>con capacidad para 15 personas aproximadamente, incluyendo sillas y mesas dispuestas en U o mesa redonda y telón para proyección.</t>
    </r>
    <r>
      <rPr>
        <b/>
        <sz val="11"/>
        <rFont val="Calibri"/>
        <family val="2"/>
      </rPr>
      <t xml:space="preserve"> Se requieren 7 salones por día, el evento tendrá una duración de 5 días.</t>
    </r>
    <r>
      <rPr>
        <sz val="11"/>
        <rFont val="Calibri"/>
        <family val="2"/>
      </rPr>
      <t xml:space="preserve">  </t>
    </r>
    <r>
      <rPr>
        <b/>
        <sz val="11"/>
        <rFont val="Calibri"/>
        <family val="2"/>
      </rPr>
      <t>NOTA:</t>
    </r>
    <r>
      <rPr>
        <sz val="11"/>
        <rFont val="Calibri"/>
        <family val="2"/>
      </rPr>
      <t xml:space="preserve"> En la columna valor unitario antes de IVA deberá ofertar el valor de un salón por un día.</t>
    </r>
  </si>
  <si>
    <r>
      <rPr>
        <b/>
        <sz val="11"/>
        <color indexed="8"/>
        <rFont val="Calibri"/>
        <family val="2"/>
      </rPr>
      <t xml:space="preserve">Video Beam: </t>
    </r>
    <r>
      <rPr>
        <sz val="11"/>
        <color indexed="8"/>
        <rFont val="Calibri"/>
        <family val="2"/>
      </rPr>
      <t xml:space="preserve">Mínimo con las siguientes características: </t>
    </r>
    <r>
      <rPr>
        <b/>
        <sz val="11"/>
        <color indexed="8"/>
        <rFont val="Calibri"/>
        <family val="2"/>
      </rPr>
      <t xml:space="preserve"> </t>
    </r>
    <r>
      <rPr>
        <sz val="11"/>
        <color indexed="8"/>
        <rFont val="Calibri"/>
        <family val="2"/>
      </rPr>
      <t xml:space="preserve">4000 Lumens, Resolución XGA (1024 x 768), 786.000 píxeles. </t>
    </r>
    <r>
      <rPr>
        <b/>
        <sz val="11"/>
        <color indexed="8"/>
        <rFont val="Calibri"/>
        <family val="2"/>
      </rPr>
      <t xml:space="preserve">Se requieren 6 video beam por 5 días. NOTA: </t>
    </r>
    <r>
      <rPr>
        <sz val="11"/>
        <color indexed="8"/>
        <rFont val="Calibri"/>
        <family val="2"/>
      </rPr>
      <t>En la columna valor unitario antes de IVA deberá ofertar el valor de  un video beam por un día.</t>
    </r>
  </si>
  <si>
    <r>
      <rPr>
        <b/>
        <sz val="11"/>
        <color indexed="8"/>
        <rFont val="Calibri"/>
        <family val="2"/>
      </rPr>
      <t xml:space="preserve">Computador portátil: </t>
    </r>
    <r>
      <rPr>
        <sz val="11"/>
        <color indexed="8"/>
        <rFont val="Calibri"/>
        <family val="2"/>
      </rPr>
      <t xml:space="preserve">Mínimo con las siguientes características: Procesador intel i3, 2GB RAM, DD 80 GB, Video 128 MB, Office 2007 instalado en su versión completa, Posibilidad de conexión a internet. </t>
    </r>
    <r>
      <rPr>
        <b/>
        <sz val="11"/>
        <color indexed="8"/>
        <rFont val="Calibri"/>
        <family val="2"/>
      </rPr>
      <t>Se requieren 7 computadores por 5 días. NOTA:</t>
    </r>
    <r>
      <rPr>
        <sz val="11"/>
        <color indexed="8"/>
        <rFont val="Calibri"/>
        <family val="2"/>
      </rPr>
      <t xml:space="preserve"> En la columna valor unitario antes de IVA deberá ofertar el valor unitario de  un computador por un día.</t>
    </r>
  </si>
  <si>
    <r>
      <t xml:space="preserve">Tablero acrílico o Paleógrafo móvil: </t>
    </r>
    <r>
      <rPr>
        <sz val="11"/>
        <rFont val="Calibri"/>
        <family val="2"/>
      </rPr>
      <t xml:space="preserve">con todos los implementos para el funcionamiento (hojas, marcadores, borrador...). </t>
    </r>
    <r>
      <rPr>
        <b/>
        <sz val="11"/>
        <rFont val="Calibri"/>
        <family val="2"/>
      </rPr>
      <t>Se requieren 6 tableros o paleógrafos por 5 días. NOTA:</t>
    </r>
    <r>
      <rPr>
        <sz val="11"/>
        <rFont val="Calibri"/>
        <family val="2"/>
      </rPr>
      <t xml:space="preserve"> En la columna valor unitario antes de IVA deberá ofertar el valor de  un tablero o paleógrafo por un día.</t>
    </r>
  </si>
  <si>
    <r>
      <t xml:space="preserve">Refrigerios (Tipo I): </t>
    </r>
    <r>
      <rPr>
        <sz val="11"/>
        <rFont val="Calibri"/>
        <family val="2"/>
      </rPr>
      <t xml:space="preserve">Gaseosa (12onz) o jugo natural, solido de sal o de dulce. (horneado pastelería, frito, canapés). Debe incluir menaje y servicio de meseros. Se requieren refrigerios AM y PM (100 para cada jornada) - 5 días. </t>
    </r>
    <r>
      <rPr>
        <b/>
        <sz val="11"/>
        <rFont val="Calibri"/>
        <family val="2"/>
      </rPr>
      <t xml:space="preserve">NOTA: </t>
    </r>
    <r>
      <rPr>
        <sz val="11"/>
        <rFont val="Calibri"/>
        <family val="2"/>
      </rPr>
      <t>En la columna valor unitario antes de IVA deberá ofertar el valor de  un refrigerio.</t>
    </r>
  </si>
  <si>
    <r>
      <rPr>
        <b/>
        <sz val="11"/>
        <rFont val="Calibri"/>
        <family val="2"/>
      </rPr>
      <t>Almuerzo  de trabajo servido en el restaurante del hotel o cerca al centro de convenciones:</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rPr>
      <t xml:space="preserve"> </t>
    </r>
    <r>
      <rPr>
        <b/>
        <sz val="11"/>
        <rFont val="Calibri"/>
        <family val="2"/>
      </rPr>
      <t>NOTA 1:</t>
    </r>
    <r>
      <rPr>
        <sz val="11"/>
        <rFont val="Calibri"/>
        <family val="2"/>
      </rPr>
      <t xml:space="preserve"> En la columna valor unitario antes de IVA deberá ofertar el valor de  un almuerzo. </t>
    </r>
    <r>
      <rPr>
        <b/>
        <sz val="11"/>
        <rFont val="Calibri"/>
        <family val="2"/>
      </rPr>
      <t>NOTA 2:</t>
    </r>
    <r>
      <rPr>
        <sz val="11"/>
        <rFont val="Calibri"/>
        <family val="2"/>
      </rPr>
      <t xml:space="preserve"> Se deben ofrecer al menos 3 opciones de menú para las personas invitadas. El ICFES confirmará la lista de personas invitadas. </t>
    </r>
  </si>
  <si>
    <r>
      <rPr>
        <b/>
        <sz val="11"/>
        <color indexed="8"/>
        <rFont val="Calibri"/>
        <family val="2"/>
      </rPr>
      <t>Sonido profesional</t>
    </r>
    <r>
      <rPr>
        <sz val="11"/>
        <color indexed="8"/>
        <rFont val="Calibri"/>
        <family val="2"/>
      </rPr>
      <t>: (amplificaciones) requerido para auditorio con capacidad de 100 personas. Se requiere por cuatro horas.</t>
    </r>
  </si>
  <si>
    <r>
      <t>Micrófono inalámbrico.</t>
    </r>
    <r>
      <rPr>
        <sz val="11"/>
        <rFont val="Calibri"/>
        <family val="2"/>
      </rPr>
      <t xml:space="preserve"> Se requiere por cuatro horas.</t>
    </r>
  </si>
  <si>
    <r>
      <t xml:space="preserve">Estación de Café Tipo II: </t>
    </r>
    <r>
      <rPr>
        <sz val="11"/>
        <rFont val="Calibri"/>
        <family val="2"/>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rPr>
      <t>NOTA:</t>
    </r>
    <r>
      <rPr>
        <sz val="11"/>
        <rFont val="Calibri"/>
        <family val="2"/>
      </rPr>
      <t xml:space="preserve"> En la columna valor unitario antes de IVA deberá ofertar el valor por persona.</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</si>
  <si>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 todo el servicio, por los cuatro 4 días de duración del evento, de acuerdo a la naturaleza del evento. </t>
    </r>
  </si>
  <si>
    <t>Trabajo de Niveles de desempeño Saber PRO</t>
  </si>
  <si>
    <r>
      <rPr>
        <b/>
        <sz val="11"/>
        <rFont val="Calibri"/>
        <family val="2"/>
      </rPr>
      <t>Almuerzo  de trabajo servido en el restaurante del hotel o cerca al centro de convenciones:</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rPr>
      <t xml:space="preserve">. </t>
    </r>
    <r>
      <rPr>
        <b/>
        <sz val="11"/>
        <rFont val="Calibri"/>
        <family val="2"/>
      </rPr>
      <t>NOTA 1:</t>
    </r>
    <r>
      <rPr>
        <sz val="11"/>
        <rFont val="Calibri"/>
        <family val="2"/>
      </rPr>
      <t xml:space="preserve"> En la columna valor unitario antes de IVA deberá ofertar el valor de  un almuerzo. </t>
    </r>
    <r>
      <rPr>
        <b/>
        <sz val="11"/>
        <rFont val="Calibri"/>
        <family val="2"/>
      </rPr>
      <t>NOTA 2:</t>
    </r>
    <r>
      <rPr>
        <sz val="11"/>
        <rFont val="Calibri"/>
        <family val="2"/>
      </rPr>
      <t xml:space="preserve"> Se deben ofrecer al menos 3 opciones de menú para las personas invitadas. El ICFES confirmará la lista de personas invitadas. </t>
    </r>
  </si>
  <si>
    <t>Dirección de Evaluación</t>
  </si>
  <si>
    <t xml:space="preserve">Balance 2014 y Metas 2015 - Dirección de Evaluación </t>
  </si>
  <si>
    <r>
      <rPr>
        <b/>
        <sz val="11"/>
        <color indexed="8"/>
        <rFont val="Calibri"/>
        <family val="2"/>
      </rPr>
      <t>Salón</t>
    </r>
    <r>
      <rPr>
        <sz val="11"/>
        <color indexed="8"/>
        <rFont val="Calibri"/>
        <family val="2"/>
      </rPr>
      <t xml:space="preserve"> con capacidad para  40 personas con sillas y mesas ubicado en forma de u, o mesa redonda, con telón para proyección. En Bogotá D.C. ubicación central</t>
    </r>
    <r>
      <rPr>
        <b/>
        <sz val="11"/>
        <color indexed="8"/>
        <rFont val="Calibri"/>
        <family val="2"/>
      </rPr>
      <t>. Se requiere salón por un día</t>
    </r>
  </si>
  <si>
    <r>
      <rPr>
        <b/>
        <sz val="11"/>
        <color indexed="8"/>
        <rFont val="Calibri"/>
        <family val="2"/>
      </rPr>
      <t xml:space="preserve">Computador portátil: </t>
    </r>
    <r>
      <rPr>
        <sz val="11"/>
        <color indexed="8"/>
        <rFont val="Calibri"/>
        <family val="2"/>
      </rPr>
      <t xml:space="preserve">Mínimo con las siguientes características: Procesador intel i3, 2GB RAM, DD 80 GB, Video 128 MB, Office 2007 instalado en su versión completa, Posibilidad de conexión a internet.  Se requiere 1 computador portátil por día. </t>
    </r>
    <r>
      <rPr>
        <b/>
        <sz val="11"/>
        <color indexed="8"/>
        <rFont val="Calibri"/>
        <family val="2"/>
      </rPr>
      <t>NOTA:</t>
    </r>
    <r>
      <rPr>
        <sz val="11"/>
        <color indexed="8"/>
        <rFont val="Calibri"/>
        <family val="2"/>
      </rPr>
      <t xml:space="preserve"> En la columna valor unitario antes de IVA deberá ofertar el valor por persona.</t>
    </r>
  </si>
  <si>
    <r>
      <t xml:space="preserve">Refrigerios Tipo II: </t>
    </r>
    <r>
      <rPr>
        <sz val="11"/>
        <rFont val="Calibri"/>
        <family val="2"/>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rPr>
      <t>NOTA:</t>
    </r>
    <r>
      <rPr>
        <sz val="11"/>
        <rFont val="Calibri"/>
        <family val="2"/>
      </rPr>
      <t xml:space="preserve"> En la columna valor unitario antes de IVA deberá ofertar el valor de  un refrigerio.</t>
    </r>
  </si>
  <si>
    <r>
      <rPr>
        <b/>
        <sz val="11"/>
        <rFont val="Calibri"/>
        <family val="2"/>
      </rPr>
      <t>Almuerzo  de trabajo servido en el restaurante del hotel:</t>
    </r>
    <r>
      <rPr>
        <sz val="11"/>
        <rFont val="Calibri"/>
        <family val="2"/>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rPr>
      <t xml:space="preserve"> NOTA 1:</t>
    </r>
    <r>
      <rPr>
        <sz val="11"/>
        <rFont val="Calibri"/>
        <family val="2"/>
      </rPr>
      <t xml:space="preserve"> En la columna valor unitario antes de IVA deberá ofertar el valor de  un almuerzo. </t>
    </r>
    <r>
      <rPr>
        <b/>
        <sz val="11"/>
        <rFont val="Calibri"/>
        <family val="2"/>
      </rPr>
      <t xml:space="preserve">NOTA 2: </t>
    </r>
    <r>
      <rPr>
        <sz val="11"/>
        <rFont val="Calibri"/>
        <family val="2"/>
      </rPr>
      <t xml:space="preserve">Se deben ofrecer al menos 3 opciones de menú para las personas invitadas. El ICFES confirmará la lista de personas invitadas. </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</si>
  <si>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del TODO el servicio de acuerdo a la naturaleza del evento. </t>
    </r>
  </si>
  <si>
    <t>EVENTO COMUNICACIONES</t>
  </si>
  <si>
    <r>
      <rPr>
        <b/>
        <sz val="11"/>
        <rFont val="Calibri"/>
        <family val="2"/>
      </rPr>
      <t>Salón en hotel 3 estrellas o Salón de universidad (Bogotá)</t>
    </r>
    <r>
      <rPr>
        <sz val="11"/>
        <rFont val="Calibri"/>
        <family val="2"/>
      </rPr>
      <t xml:space="preserve">: con capacidad para 200 personas, incluyendo sillas dispuestas en forma de auditorio y telón para proyección. </t>
    </r>
    <r>
      <rPr>
        <b/>
        <sz val="11"/>
        <rFont val="Calibri"/>
        <family val="2"/>
      </rPr>
      <t>Se requiere un salón por cuatro horas.</t>
    </r>
  </si>
  <si>
    <r>
      <rPr>
        <b/>
        <sz val="11"/>
        <color indexed="8"/>
        <rFont val="Calibri"/>
        <family val="2"/>
      </rPr>
      <t xml:space="preserve">Video Beam: </t>
    </r>
    <r>
      <rPr>
        <sz val="11"/>
        <color indexed="8"/>
        <rFont val="Calibri"/>
        <family val="2"/>
      </rPr>
      <t xml:space="preserve">Mínimo con las siguientes características: 4000 Lumens, Resolución, XGA (1024 x 768), 786.000 píxeles. </t>
    </r>
    <r>
      <rPr>
        <b/>
        <sz val="11"/>
        <color indexed="8"/>
        <rFont val="Calibri"/>
        <family val="2"/>
      </rPr>
      <t>Se requiere 1 video beam por 4 horas</t>
    </r>
    <r>
      <rPr>
        <sz val="11"/>
        <color indexed="8"/>
        <rFont val="Calibri"/>
        <family val="2"/>
      </rPr>
      <t>.</t>
    </r>
    <r>
      <rPr>
        <b/>
        <sz val="11"/>
        <color indexed="8"/>
        <rFont val="Calibri"/>
        <family val="2"/>
      </rPr>
      <t/>
    </r>
  </si>
  <si>
    <r>
      <rPr>
        <b/>
        <sz val="11"/>
        <color indexed="8"/>
        <rFont val="Calibri"/>
        <family val="2"/>
      </rPr>
      <t xml:space="preserve">Computador portátil: </t>
    </r>
    <r>
      <rPr>
        <sz val="11"/>
        <color indexed="8"/>
        <rFont val="Calibri"/>
        <family val="2"/>
      </rPr>
      <t>Mínimo con las siguientes características: Procesador intel i3, 2GB RAM, DD 80 GB, Video 128 MB, Office 2007 instalado en su versión completa, Posibilidad de conexión a internet.  Se</t>
    </r>
    <r>
      <rPr>
        <b/>
        <sz val="11"/>
        <color indexed="8"/>
        <rFont val="Calibri"/>
        <family val="2"/>
      </rPr>
      <t xml:space="preserve"> requiere 1 computador portátil por 4 horas.</t>
    </r>
  </si>
  <si>
    <r>
      <rPr>
        <b/>
        <sz val="11"/>
        <color indexed="8"/>
        <rFont val="Calibri"/>
        <family val="2"/>
      </rPr>
      <t>Sonido profesional:</t>
    </r>
    <r>
      <rPr>
        <sz val="11"/>
        <color indexed="8"/>
        <rFont val="Calibri"/>
        <family val="2"/>
      </rPr>
      <t xml:space="preserve"> (amplificaciones) requerido para auditorio con capacidad de 200 personas.</t>
    </r>
    <r>
      <rPr>
        <b/>
        <sz val="11"/>
        <color indexed="8"/>
        <rFont val="Calibri"/>
        <family val="2"/>
      </rPr>
      <t xml:space="preserve"> Se requiere sonido profesional por 4 horas. </t>
    </r>
  </si>
  <si>
    <r>
      <t xml:space="preserve">Micrófono inalámbrico. </t>
    </r>
    <r>
      <rPr>
        <sz val="11"/>
        <rFont val="Calibri"/>
        <family val="2"/>
      </rPr>
      <t xml:space="preserve">Se requiere micrófono inalámbrico  por 4 horas. </t>
    </r>
    <r>
      <rPr>
        <b/>
        <sz val="11"/>
        <rFont val="Calibri"/>
        <family val="2"/>
      </rPr>
      <t/>
    </r>
  </si>
  <si>
    <r>
      <t xml:space="preserve">Estación de Café Tipo II: </t>
    </r>
    <r>
      <rPr>
        <sz val="11"/>
        <rFont val="Calibri"/>
        <family val="2"/>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rPr>
      <t>NOTA:</t>
    </r>
    <r>
      <rPr>
        <sz val="11"/>
        <rFont val="Calibri"/>
        <family val="2"/>
      </rPr>
      <t xml:space="preserve"> En la columna valor unitario antes de IVA deberá ofertar el valor por persona.</t>
    </r>
  </si>
  <si>
    <r>
      <rPr>
        <b/>
        <sz val="11"/>
        <rFont val="Calibri"/>
        <family val="2"/>
      </rPr>
      <t>Montaje y desmontaje del Evento:</t>
    </r>
    <r>
      <rPr>
        <sz val="11"/>
        <rFont val="Calibri"/>
        <family val="2"/>
      </rPr>
      <t xml:space="preserve"> Corresponde a todos los recursos técnicos, infraestructura y el personal de apoyo que se requiera para la ejecución de TODO el evento, deberá incluir visitas previas.  </t>
    </r>
    <r>
      <rPr>
        <b/>
        <sz val="11"/>
        <rFont val="Calibri"/>
        <family val="2"/>
      </rPr>
      <t>NOTA:</t>
    </r>
    <r>
      <rPr>
        <sz val="11"/>
        <rFont val="Calibri"/>
        <family val="2"/>
      </rPr>
      <t xml:space="preserve"> En la columna valor unitario antes de IVA deberá ofertar el valor de TODO el servicio de acuerdo a la naturaleza del evento. </t>
    </r>
  </si>
  <si>
    <t xml:space="preserve">EVENTO INSTALACIONES DEL ICFES </t>
  </si>
  <si>
    <r>
      <rPr>
        <b/>
        <sz val="11"/>
        <color indexed="8"/>
        <rFont val="Calibri"/>
        <family val="2"/>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</si>
  <si>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indexed="8"/>
        <rFont val="Calibri"/>
        <family val="2"/>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</si>
  <si>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</si>
  <si>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</si>
  <si>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rPr>
      <t xml:space="preserve">Envío de invitaciones a través de   correo electrónico (masivo):
</t>
    </r>
    <r>
      <rPr>
        <sz val="11"/>
        <rFont val="Calibri"/>
        <family val="2"/>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</si>
  <si>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rPr>
      <t>CONVOCATORIA DE INVITADOS</t>
    </r>
    <r>
      <rPr>
        <sz val="11"/>
        <rFont val="Calibri"/>
        <family val="2"/>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</si>
  <si>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indexed="8"/>
        <rFont val="Calibri"/>
        <family val="2"/>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</si>
  <si>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indexed="8"/>
        <rFont val="Calibri"/>
        <family val="2"/>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</si>
  <si>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TOTAL</t>
  </si>
  <si>
    <t>TOTAL ESTUDIO DE MERCADO</t>
  </si>
  <si>
    <t>TOTAL ESTUDIO DE MERCADO DIR. EVALUACIÓN</t>
  </si>
  <si>
    <t>TOTAL ESTUDIO DE MERCADO OFC. COMUNICACIONES</t>
  </si>
  <si>
    <t xml:space="preserve">TOTAL PRESUPUESTO </t>
  </si>
  <si>
    <t>2. SERVICIOS LOGÍSTICOS - COMUNICACIONES</t>
  </si>
  <si>
    <t>Descripción</t>
  </si>
  <si>
    <t>Cantidad</t>
  </si>
  <si>
    <t>Unidad de Medida</t>
  </si>
  <si>
    <t>Características</t>
  </si>
  <si>
    <t>Valor Unitario  Incluido IVA</t>
  </si>
  <si>
    <t>VALOR MÁXIMO POR ITEM INCLUIDO IVA</t>
  </si>
  <si>
    <t>Transporte terrestre</t>
  </si>
  <si>
    <t>Por Hora</t>
  </si>
  <si>
    <t>Bus para 40 personas, mod 2012 en adelante.</t>
  </si>
  <si>
    <t>Aerovan para 15 Personas, mod 2012 en adelante.</t>
  </si>
  <si>
    <t>Automóvil para 4 personas, mod 2012 en adelante.</t>
  </si>
  <si>
    <t>Vehículo de carga hasta 1 Tonelada</t>
  </si>
  <si>
    <t>Vehículo de carga hasta 3 Toneladas</t>
  </si>
  <si>
    <t>Vehículo de carga hasta 5 Toneladas</t>
  </si>
  <si>
    <t>Envio de Material</t>
  </si>
  <si>
    <t xml:space="preserve">Por Kilo </t>
  </si>
  <si>
    <t>Envio de mateial en la ciudad de Bogotá</t>
  </si>
  <si>
    <t>Envio de mateial en el Departamento Antioquia</t>
  </si>
  <si>
    <t>Envio de mateial en el Departamento Valle del Cauca</t>
  </si>
  <si>
    <t xml:space="preserve">Envio de mateial en el Departamento de Atlántico </t>
  </si>
  <si>
    <t>Envio de mateial en el Departamento de Bolivar</t>
  </si>
  <si>
    <t>Alimentación, estación de café e hidratación</t>
  </si>
  <si>
    <t>Por Refrigerio</t>
  </si>
  <si>
    <r>
      <rPr>
        <b/>
        <sz val="11"/>
        <color indexed="8"/>
        <rFont val="Calibri"/>
        <family val="2"/>
      </rPr>
      <t xml:space="preserve">  Refrigerio</t>
    </r>
    <r>
      <rPr>
        <sz val="11"/>
        <color theme="1"/>
        <rFont val="Calibri"/>
        <family val="2"/>
        <scheme val="minor"/>
      </rPr>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r>
  </si>
  <si>
    <t>Por Almuerzo</t>
  </si>
  <si>
    <r>
      <rPr>
        <b/>
        <sz val="11"/>
        <color indexed="8"/>
        <rFont val="Calibri"/>
        <family val="2"/>
      </rPr>
      <t>Almuerzo de trabajo</t>
    </r>
    <r>
      <rPr>
        <sz val="11"/>
        <color theme="1"/>
        <rFont val="Calibri"/>
        <family val="2"/>
        <scheme val="minor"/>
      </rPr>
      <t>: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r>
  </si>
  <si>
    <t xml:space="preserve"> Por Cena</t>
  </si>
  <si>
    <r>
      <rPr>
        <b/>
        <sz val="11"/>
        <color indexed="8"/>
        <rFont val="Calibri"/>
        <family val="2"/>
      </rPr>
      <t xml:space="preserve">Cena de trabajo: </t>
    </r>
    <r>
      <rPr>
        <sz val="11"/>
        <color theme="1"/>
        <rFont val="Calibri"/>
        <family val="2"/>
        <scheme val="minor"/>
      </rPr>
      <t xml:space="preserve">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r>
  </si>
  <si>
    <t xml:space="preserve">Estación de café </t>
  </si>
  <si>
    <t xml:space="preserve">Estación de café completa: Se requiere una estación de café que deberá suministrar café, té, o aromáticas. La estación deberá ser ubicada en sitio anexo al salón A, y deberá estar dotada con  menaje, meseros y todo lo necesario para su funcionamiento. </t>
  </si>
  <si>
    <t>Alojamiento</t>
  </si>
  <si>
    <t>Noche de hotel de mínimo 4 estrellas en acomodación sencilla</t>
  </si>
  <si>
    <t xml:space="preserve">Hotel: Servicio de alojamiento en el lugar donde se desarrollará el evento o en un hotel de 4 o 5 estrellas aprobado por el ICFES. El alojamiento deberá incluir desayuno. La acomodación deberá ser en habitación sencilla para cada una de las personas indicadas por el ICFES, por espacio de  tres (3) noches. </t>
  </si>
  <si>
    <t>Salones / Auditorios /Teatros</t>
  </si>
  <si>
    <t>1 Hora</t>
  </si>
  <si>
    <t>Capacidad para 250 personas</t>
  </si>
  <si>
    <t>Capacidad para 100 personas</t>
  </si>
  <si>
    <t>Capacidad para 50 personas</t>
  </si>
  <si>
    <t>Capacidad para 20 personas</t>
  </si>
  <si>
    <t>Participación de Ferias y stand</t>
  </si>
  <si>
    <t>Por evento</t>
  </si>
  <si>
    <t>Diseño con render del stand, montaje del stand, equipos tecnologicos (computador portatil, pantalla LCD 40 Pulgadas, 2 IPAD) para la actividad y desmontaje del stand.</t>
  </si>
  <si>
    <t>Registro de base de datos y actualización</t>
  </si>
  <si>
    <t>Base de datos</t>
  </si>
  <si>
    <t>Creación y actualización de bases de datos superior a 70 asistentes en los eventos que organice el ICFES.   El CONTRATISTA deberá entregar una base de datos ordenada de acuerdo a la solicitud de la institución.</t>
  </si>
  <si>
    <t>Confirmación de asistencia</t>
  </si>
  <si>
    <t>Persona confirmada</t>
  </si>
  <si>
    <t xml:space="preserve">Confirmación de asistencia. Se debe realizar confirmación de asistencia vía telefónica a las personas invitadas.  </t>
  </si>
  <si>
    <t>Asistente registrado, con escarapela diligenciada y entregada</t>
  </si>
  <si>
    <t>Control y registro de los asistentes: El ICFES suministrará el diseño de las escarapelas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cada actividad de manera eficaz sin causar demoras en la iniciación del evento, adicionalmente el sistema debe permitir un control de la asistencia diario.</t>
  </si>
  <si>
    <t>Personal Logistico</t>
  </si>
  <si>
    <t xml:space="preserve"> una hora</t>
  </si>
  <si>
    <t>Coordinador general</t>
  </si>
  <si>
    <t>Modelo de protocolo para eventos institucionales</t>
  </si>
  <si>
    <t>Auxiliar logístico - Un año de experiencia en actividades de logística de eventos</t>
  </si>
  <si>
    <t>Mesero - Un año de experiencia como mesero</t>
  </si>
  <si>
    <t>Brigadista - Un año de experiencia como brigadista</t>
  </si>
  <si>
    <t>Personal de apoyo audiovisual</t>
  </si>
  <si>
    <t>Camarografo</t>
  </si>
  <si>
    <t>Asistente de Camara y/o de Audio</t>
  </si>
  <si>
    <t>Computadores e impresoras</t>
  </si>
  <si>
    <t>1 día</t>
  </si>
  <si>
    <t>Computador portátil dotado con herramientas ofimáticas licenciadas, con windws xp o superior debidamente licenciado, con procesador core i 3 o superior, con 4 Gb de memoria RAM o superior,  con disco duro de 250 Gb o superior, pantalla de 14 pulgadas o superior, mouse inalámbrico o de conexión USB,  Patmouse, quemador de DVD y CD.</t>
  </si>
  <si>
    <t>Computador de escritorio dotado con herramientas ofimáticas licenciadas, con windws xp o superior debidamente licenciado, con procesador pentium 5 o superior, con 4 Gb de memoria RAM o superior,  con disco duro de 250 Gb o superior, pantalla plana de 17 pulgadas o superior, mouse inalámbrico o de conexión USB,  Patmouse, quemador de DVD y CD.</t>
  </si>
  <si>
    <t>Impresora de inyección de tinta, con capacidad para imprimir 100 hojas por minuto o superior</t>
  </si>
  <si>
    <t>Multifuncional (impresora, fax, scaner)</t>
  </si>
  <si>
    <t>Video beam</t>
  </si>
  <si>
    <t>Video Beam 3200 lumenes</t>
  </si>
  <si>
    <t>Estudio de televisión</t>
  </si>
  <si>
    <t>Hora</t>
  </si>
  <si>
    <t>Estudio  de mínimo 100  MTS HD  a tres camaras. Con el  personal  técnico que opere los equipos requeridos para la correcta producción.</t>
  </si>
  <si>
    <t>Estudio de Audio</t>
  </si>
  <si>
    <t>Consola de edición de audio, 4 Microfonos, mezclador y convertidor para difrentes formatos de audio, computador, interface, Preamp, DAW o sofware de producción musical, 2 monitores, controlador MIDI, audifonos, tratamiento acustico. Productor tecnico de audio y auxiliar.</t>
  </si>
  <si>
    <t>Reporteria</t>
  </si>
  <si>
    <t>Camara ,,, y personal tecnico</t>
  </si>
  <si>
    <t>Video Streaming</t>
  </si>
  <si>
    <t>1 hora</t>
  </si>
  <si>
    <t>Disposición de todos los recursos, técnicos, tecnológicos, humanos y de todo orden, para realizar 1 hora de transmisión.
Transmisión vía Streaming de eventos institucionales, de acuerdo con las necesidades de la Entidad.</t>
  </si>
  <si>
    <t>Servicio de traducción simultánea y/o lenguaje de señas</t>
  </si>
  <si>
    <t>dia</t>
  </si>
  <si>
    <t>Incluye todos los elementos para realizar la traducción simultánea inglés-español, español inglés, español portugues, portugues español  y español frances, frances español. Para mas de 10 personas. El contratista debera garantizar las cabinas de traducción y el espacio logistico para correcta funcionalidad de la traducción simultanea en el evento.</t>
  </si>
  <si>
    <t>Carpa</t>
  </si>
  <si>
    <t>Carpa de 4.00m X 4.00m</t>
  </si>
  <si>
    <t>Sonido</t>
  </si>
  <si>
    <t>Sonido de 2000 Watts, compuesto por 2 cabinas de 1000 watts autopotenciadas con base, consola minimo de 8 canales analoga, reproductor de CD doble bandeja MP3, Instalado, incluye cableado, acometidas eléctricas,  Kit de 6 microfonos alambricos,  ingeniero de sonido y todos los elementos requeridos para su operación.</t>
  </si>
  <si>
    <t>Microfonía inalámbrica</t>
  </si>
  <si>
    <t>Micrófono de diadema color piel con bateria</t>
  </si>
  <si>
    <t>Micrófono de mano inalámbrico con bateria</t>
  </si>
  <si>
    <t>Micrófono de solapa con bateria</t>
  </si>
  <si>
    <t>Tarima</t>
  </si>
  <si>
    <t>9.00m X 6.00m</t>
  </si>
  <si>
    <t xml:space="preserve">Pantallas led's de 8 mm pich tecnologia smd out door con estructura portante </t>
  </si>
  <si>
    <t>Pantalla 6.00m X 4.00m</t>
  </si>
  <si>
    <t>Planta eléctrica</t>
  </si>
  <si>
    <t>Planta de 120 kva insonora</t>
  </si>
  <si>
    <t>Elaboracón de memorias</t>
  </si>
  <si>
    <t>Por unidad</t>
  </si>
  <si>
    <t>Básica: Incluye la transcripción en herramientas ofimáticas de los aspectos que requiera el ICFES -  y la compilación de las presentaciones que se realicen en el marco del evento.</t>
  </si>
  <si>
    <t>Memorias USB</t>
  </si>
  <si>
    <t>Unidad</t>
  </si>
  <si>
    <t>Memoria USB 2 Gb</t>
  </si>
  <si>
    <t>Memoria USB 4 Gb</t>
  </si>
  <si>
    <t>Memoria USB 8 Gb</t>
  </si>
  <si>
    <t>Memoria USB 16 Gb</t>
  </si>
  <si>
    <t xml:space="preserve">Formato No. 8 - Oferta Económica - Valores Unitarios </t>
  </si>
  <si>
    <t>SERVICIOS DE OPERADOR LOGÍSTICO</t>
  </si>
  <si>
    <t>Valor Unitario antes de IVA</t>
  </si>
  <si>
    <t>1. TALENTO HUMANO</t>
  </si>
  <si>
    <t>CENTURY</t>
  </si>
  <si>
    <t>OPTIMA</t>
  </si>
  <si>
    <t>REP GREY</t>
  </si>
  <si>
    <t>UT SIMPLEX</t>
  </si>
  <si>
    <t>MAGIN</t>
  </si>
  <si>
    <t>PUBLICCA</t>
  </si>
  <si>
    <t>Un Evento</t>
  </si>
  <si>
    <t>Ver requerimientos en Anexo Técnico</t>
  </si>
  <si>
    <t>Auxiliar logístico</t>
  </si>
  <si>
    <t>Una Hora</t>
  </si>
  <si>
    <t>Un año de experiencia en actividades de logística de eventos</t>
  </si>
  <si>
    <t>Mesero</t>
  </si>
  <si>
    <t>Un año de experiencia como mesero</t>
  </si>
  <si>
    <t>Brigadista</t>
  </si>
  <si>
    <t>Un año de experiencia como brigadista</t>
  </si>
  <si>
    <t>Subtotal 1 - Sumatoria de valores unitarios de talento humanos</t>
  </si>
  <si>
    <t>2. SERVICIOS LOGÍSTICOS</t>
  </si>
  <si>
    <t>Carpas y Accesorios</t>
  </si>
  <si>
    <t>8 Horas</t>
  </si>
  <si>
    <t>Carpa de 2.00m X 2.00m</t>
  </si>
  <si>
    <t>Carpa de 3.00m X 3.00m</t>
  </si>
  <si>
    <t>Carpa de 6.00m X 6.00m</t>
  </si>
  <si>
    <t>Carpa de 12.00m X 6.00m</t>
  </si>
  <si>
    <t>Carpa Tipo Hangar, 12.00m X 48.00m</t>
  </si>
  <si>
    <t>Sonido Profesional</t>
  </si>
  <si>
    <t>Sonido de 1000 Watts, compuesto por 2 cabinas de 500 watts autopotenciadas con base, consola minimo de 8 canales analoga, reproductor de CD doble bandeja MP3, Instalado, incluye cableado, acometidas eléctricas,  Kit de 6 microfonos alambricos,  ingeniero de sonido y todos los elementos requeridos para su operación.</t>
  </si>
  <si>
    <t>Sonido de 4000 Watts, compuesto por 4 cabinas de 1000 watts autopotenciadas con base, consola minimo de 12 canales analoga, reproductor de CD doble bandeja MP3, Instalado, incluye cableado,acometidas eléctricas, ingeniero de sonido y todos los elementos requeridos para su operación.</t>
  </si>
  <si>
    <t>Sonido 6000 a 8000 watts: 2 sistemas line array tipo columna para conferencias  corporativas, las cuales necesitan de poco espacio en escenario, con las siguientes características: Subwoofer activo, bass-reflex, Dos parlantes de neodymium de 8” (200mm) de alta excursión con bobinas de 2” (50 mm), Respuesta de frecuencia de 50Hz a 180Hz, Amplificador de potencia Class D de 600W RMS con fuente de alimentación switching, Procesador DSP con 4 presets, Panel de control con combo XLR/Jack stereo de entrada y link, XLR de salida, volumen, 0°-180° phase switch, status LED, consola minimo de 16 canales digital, reproductor de CD doble bandeja MP3, Instalado, incluye cableado, acometidas eléctricas,  Kit de 6 microfonos alambricos, ingeniero de sonido y todos los elementos requeridos para su operación.</t>
  </si>
  <si>
    <t>Sonido line array de 10000 Watts, compuesto por 6 cabinas autopotenciadas (3 x lado), dos bajos, consola minimo de 16 canales digital, reproductor de CD doble bandeja MP3 Instalado, incluye cableado, acometidas eléctricas,  Kit de 6 microfonos alambricos, ingeniero de sonido y todos los elementos requeridos para su operación.</t>
  </si>
  <si>
    <t>Preamplificador</t>
  </si>
  <si>
    <t>Ecualizador de 10 bandas por canal</t>
  </si>
  <si>
    <t>Tarimas</t>
  </si>
  <si>
    <t>1.20m X 1.20m</t>
  </si>
  <si>
    <t>3.60m X 1.20m</t>
  </si>
  <si>
    <t>3.60m X 3.60m</t>
  </si>
  <si>
    <t>4.80m X 3.60m</t>
  </si>
  <si>
    <t>4.80m X 4.80m</t>
  </si>
  <si>
    <t>6.00m X 4.80m</t>
  </si>
  <si>
    <t>6.00m X 6.00m</t>
  </si>
  <si>
    <t>7.20m X 6.00m</t>
  </si>
  <si>
    <t>Atril</t>
  </si>
  <si>
    <t>Transparente en acrílico</t>
  </si>
  <si>
    <t>Pantalla 1.50m X 2.00 m</t>
  </si>
  <si>
    <t>Pantalla 3.00m X 4.00m</t>
  </si>
  <si>
    <t xml:space="preserve">Pantallas led's de 3 mm pich tecnologia smd in door con estructura portante </t>
  </si>
  <si>
    <t>Pantalla 1.50 m X 2.00 m</t>
  </si>
  <si>
    <t xml:space="preserve">Pantalla de plasma con base metálica. </t>
  </si>
  <si>
    <t>Pantalla de 42"</t>
  </si>
  <si>
    <t>Pantalla de 47"</t>
  </si>
  <si>
    <t>Pantalla de 50"</t>
  </si>
  <si>
    <t>4 Horas</t>
  </si>
  <si>
    <t>Video Beam 2000 lumenes</t>
  </si>
  <si>
    <t>Video Beam 5200 lumenes</t>
  </si>
  <si>
    <t>Circuito cerrado de VIDEO</t>
  </si>
  <si>
    <t>Circuito de video compuesto por 3 camaras profesionales hd, puesto fijo digital con mixer de 8 salidas, intercom 4 monitores, 3 camarografos un tecnico en video y un director.</t>
  </si>
  <si>
    <t>Incluye todos los elementos para realizar la traducción simultánea inglés-español o español inglés para un grupo de hasta 10 personas</t>
  </si>
  <si>
    <t>Incluye todos los elementos para realizar la traducción simultánea inglés-español o español inglés para un grupo de entre 11 y 20 personas</t>
  </si>
  <si>
    <t>Incluye todos los elementos para realizar la traducción simultánea inglés-español o español inglés para un grupo de entre 21 y 30 personas</t>
  </si>
  <si>
    <t>Incluye todos los elementos para realizar la traducción simultánea inglés-español o español inglés para un grupo de entre 31 y 40 personas</t>
  </si>
  <si>
    <t>Incluye todos los elementos para realizar la traducción simultánea inglés-español o español inglés para un grupo de entre 41 y 50 personas</t>
  </si>
  <si>
    <t>Planta de 6 kva insonora</t>
  </si>
  <si>
    <t>Planta de 75 kva insonora</t>
  </si>
  <si>
    <t>Planta de 135 kva insonora</t>
  </si>
  <si>
    <t>Planta de 30 kva insonora</t>
  </si>
  <si>
    <t>Planta de 200 kva insonora</t>
  </si>
  <si>
    <t>Techos y estructuras</t>
  </si>
  <si>
    <t>Techo 8.00m X 6.00m</t>
  </si>
  <si>
    <t>Techo 12.00m X 6.00m</t>
  </si>
  <si>
    <t>9 Horas</t>
  </si>
  <si>
    <t>Techo 12.00m X 12.00m</t>
  </si>
  <si>
    <t>Techo 12.00m X 18.00m</t>
  </si>
  <si>
    <t>Sillas</t>
  </si>
  <si>
    <t>Rimax</t>
  </si>
  <si>
    <t>Silla alta</t>
  </si>
  <si>
    <t xml:space="preserve">Ejecutivas  en malla negra plegables </t>
  </si>
  <si>
    <t>Sofá</t>
  </si>
  <si>
    <t>Manteles</t>
  </si>
  <si>
    <t>Para tablón Grandes</t>
  </si>
  <si>
    <t>Para mesa rimax</t>
  </si>
  <si>
    <t>Para mesas redondas</t>
  </si>
  <si>
    <t>Mesas</t>
  </si>
  <si>
    <t>Mesa Rectangular</t>
  </si>
  <si>
    <t>Mesa Redonda</t>
  </si>
  <si>
    <t>Mesa Cuadrada</t>
  </si>
  <si>
    <t>Tablones para piso en zona verde</t>
  </si>
  <si>
    <t>Tablón de 4.80m X 4,80m</t>
  </si>
  <si>
    <t>Biombos para divisiones</t>
  </si>
  <si>
    <t>Biombo en madera color blanco de 1,20m X 2,80m</t>
  </si>
  <si>
    <t>Biombo en madera color blanco de 1,20m X 1,80m</t>
  </si>
  <si>
    <t xml:space="preserve">Baños portátiles </t>
  </si>
  <si>
    <t>Unidad /día</t>
  </si>
  <si>
    <t>Baño portátil con lavamanos</t>
  </si>
  <si>
    <t>Unidad / día</t>
  </si>
  <si>
    <t>Baño portátil con lavamanos para infantes</t>
  </si>
  <si>
    <t>Baño portátil con lavamanos para personas en condición de discapacidad.</t>
  </si>
  <si>
    <t>Primeros auxilios</t>
  </si>
  <si>
    <t>MEC / día</t>
  </si>
  <si>
    <t>MEC PRIMEROS AUXILIOS. Ambulancia Medicalizada con personal médico y enfermero.</t>
  </si>
  <si>
    <t>Gestión de permisos</t>
  </si>
  <si>
    <t>Paquete</t>
  </si>
  <si>
    <t>Gestión de todos los permisos que se requieran para realizar un evento en el lugar que le informe el Icfes al proveedor, el paquete puede incluir, sin limitarse a estos: Alcaldía local, Bomberos, Cruz Roja, Defensa Civil, Policía Nacional, Sayco y Acimpro y Secretaría de Gobierno.</t>
  </si>
  <si>
    <t>Bus para 40 personas, mod 2010 en adelante.</t>
  </si>
  <si>
    <t>Aerovan para 15 Personas, mod 2010 en adelante.</t>
  </si>
  <si>
    <t>Automóvil para 4 personas, mod 2010 en adelante.</t>
  </si>
  <si>
    <t>Capacidad para 1000 personas</t>
  </si>
  <si>
    <t>Capacidad para 500 personas</t>
  </si>
  <si>
    <t>Servicio de internet inalámbrico de alta velocidad</t>
  </si>
  <si>
    <t>Capacidad para 2 equipos</t>
  </si>
  <si>
    <t>Capaciadad entre 3 y 5 equipos</t>
  </si>
  <si>
    <t>Capaciadad entre 6 y 10 equipos</t>
  </si>
  <si>
    <t>Servicio de Wi Fi de 5Gb  a 10 Gb</t>
  </si>
  <si>
    <t>Servicio de Wi Fi superior a 10 Gb</t>
  </si>
  <si>
    <t>Elaboración de memorias</t>
  </si>
  <si>
    <t>N/A</t>
  </si>
  <si>
    <t>Básica: Incluye la transcripción en herramientas ofimáticas de los aspectos que requiera el ICFES - Hasta 4 horas contínuas y la compilación de las presentaciones que se realicen en el marco del evento.</t>
  </si>
  <si>
    <t>Video: Incluye el registro en video HD de los aspectos que requiera el ICFES - Hasta 4 horas contínuas y la compilación de las presentaciones que se realicen en el marco del evento.</t>
  </si>
  <si>
    <t xml:space="preserve">1 hora de </t>
  </si>
  <si>
    <t>Hidratación</t>
  </si>
  <si>
    <t xml:space="preserve">Vaso </t>
  </si>
  <si>
    <t>Botella</t>
  </si>
  <si>
    <t>Bolsa</t>
  </si>
  <si>
    <t>Botellón</t>
  </si>
  <si>
    <t>Vasos desechables</t>
  </si>
  <si>
    <t>50 Unidades</t>
  </si>
  <si>
    <t>Tamaño grande</t>
  </si>
  <si>
    <t>Tamaño mediano</t>
  </si>
  <si>
    <t>Tamaño pequeño</t>
  </si>
  <si>
    <t>Subtotal 2 - Sumatoria de valores unitarios de servicios logísticos</t>
  </si>
  <si>
    <t xml:space="preserve">3. SERVICIOS ESPECIALES SEMINARIO INTERNACIONAL </t>
  </si>
  <si>
    <t xml:space="preserve">SERVICIOS ESPECIALES SEMINARIO INTERNACIONAL </t>
  </si>
  <si>
    <t>Salón dotado</t>
  </si>
  <si>
    <t xml:space="preserve">Salón con capacidad para 700 personas, debe incluir sillas dispuestas en forma de auditorio, dos telones para proyección, tarima y atril. </t>
  </si>
  <si>
    <t>Salón con capacidad para 350 personas, debe incluir sillas dispuestas en forma de auditorio, telón para proyección, tarima y atril.</t>
  </si>
  <si>
    <t xml:space="preserve">Salón para reuniones de trabajo equipado con sillas y mesas para realizar reuniones de trabajo, para 10 personas. </t>
  </si>
  <si>
    <t>Registro de base de datos actualizado</t>
  </si>
  <si>
    <t>Base de datos de asistentes: La base de datos con los invitados o entidades a invitar será suministrada por el ICFES, consta de aproximadamente 5.000 registros; ésta se compone de una lista de invitados y de perfiles (Ej: Decanos de las facultades de educación de las Universidades). Para estos invitados El CONTRATISTA deberá buscar el contacto (correo electrónico, dirección y teléfono.</t>
  </si>
  <si>
    <t>Invitación enviada</t>
  </si>
  <si>
    <t>Invitaciones VIP: El ICFES suministrará aproximadamente doscientas (200) invitaciones y El CONTRATISTA deberá enviarlas a través de correo certificado a las direcciones ubicadas en el territorio nacional donde se encuentre el invitado.</t>
  </si>
  <si>
    <t>Correo electrónico enviado y confirmado</t>
  </si>
  <si>
    <t>Invitaciones correo electrónico – masivo: El ICFES le entregará al CONTRATISTA el diseño de la invitación electrónica y este deberá enviarla de forma masiva a los invitados que el supervisor del contrato le indique.</t>
  </si>
  <si>
    <t>Afiche entregado</t>
  </si>
  <si>
    <t>Envío de afiches: El envío de los afiches (posters) se debe hacer a ciento cincuenta (150)  destinos en todo el país aproximadamente (universidades, centros de investigación, etc.) Los afiches deben ser enviados en paquetes envueltos en plástico (tipo rollo) y con un Sticker en el que se indican los datos de la persona a la cual están dirigidos. 
El ICFES entrega los afiches sin envolver y El CONTRATISTA debe encargase de prepararlos para enviarlos. Los afiches se acompañan de una carta cuyo modelo lo proporciona el ICFES. Se envían por correo certificado y se deberá entregar al ICFES un reporte de los envíos realizados. Los afiches miden aproximadamente 50 cm x 35 cm.</t>
  </si>
  <si>
    <t>Persona Confirmada</t>
  </si>
  <si>
    <t>Confirmación de asistencia y control de recaudos: Se debe realizar confirmación de asistencia vía telefónica a las personas invitadas VIP (200 aprox.) y entregar actualizada la base de datos suministrada por el ICFES junto con el reporte sobre avance de la convocatoria de acuerdo con la periodicidad solicitada por el supervisor del contrato o la persona encargada de coordinar el evento por parte del ICFES.  El reporte además, deberá incluir información sobre el pago por parte de los asistentes con el fin de llevar el "control de recaudos", el cual consiste en recopilar los recibos de pago de las inscripciones realizadas por los interesados en participar.</t>
  </si>
  <si>
    <t>Línea Telefónica habilitada</t>
  </si>
  <si>
    <t>Atención personalizada interesados en el evento: El operador logístico deberá proveer una línea telefónica de atención en la cual se brinde información general del evento a las personas interesadas.  POR DÍA</t>
  </si>
  <si>
    <t>Control y registro de los asistentes: El ICFES suministrará las escarapelas con el diseño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el Seminario de manera eficaz sin causar demoras en la iniciación del evento, adicionalmente el sistema debe permitir un control de la asistencia diario por los dos (2) días de duración del evento. El Contratista deberá prever que no pueden haber más de cinco personas en cola, teniendo en cuenta que el evento está dirigido para aproximadamente setecientas (700) personas.</t>
  </si>
  <si>
    <t>Estructura de soporte</t>
  </si>
  <si>
    <t xml:space="preserve">Estructuras de soporte: Se requieren veinte (20) estructuras de soporte en alquiler para la exhibición de posters junto con  el espacio donde deberán ubicarse, por los días del evento. Se requieren de acuerdo a las siguientes especificaciones:
- Las medidas aproximadas de los poster corresponden a 1,40m x 2m cada uno. </t>
  </si>
  <si>
    <t>Estación de café para 700 personas</t>
  </si>
  <si>
    <t xml:space="preserve">Estación de café completa: Se requiere una estación de café que deberá suministrar café, té, o aromáticas para setecientas (700) personas. La estación deberá ser ubicada en sitio anexo al salón A, y deberá estar dotada con  menaje, meseros y todo lo necesario para su funcionamiento. </t>
  </si>
  <si>
    <t>Refrigerio</t>
  </si>
  <si>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</si>
  <si>
    <t>Almuerzo</t>
  </si>
  <si>
    <t>Almuerzo de trabajo: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</si>
  <si>
    <t>Cena</t>
  </si>
  <si>
    <t xml:space="preserve">Cena de trabajo: 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</si>
  <si>
    <t xml:space="preserve">Hotel: Servicio de alojamiento en el lugar donde se desarrollará el evento o en un hotel de cinco estrellas aprobado por el ICFES. El alojamiento deberá incluir desayuno. La acomodación deberá ser en habitación sencilla para cada una de las personas indicadas por el ICFES, por espacio de  tres (3) noches. </t>
  </si>
  <si>
    <t>Hora de servicio de traductor simultáneo</t>
  </si>
  <si>
    <t>Maestro de ceremonia. El ICFES hará las entrevistas al maestro de ceremonia y lo seleccionará. Se requiere como perfil general un maestro de ceremonias con experiencia mínima de 3 años, quien deberá preparar el libreto completo del desarrollo del evento, libreto que será construido en conjunto con el ICFES.</t>
  </si>
  <si>
    <t>Hora de servicio de presentación del Maestro de Ceremonias</t>
  </si>
  <si>
    <t>Traductor simultáneo Inglés-Español: El ICFES hará las entrevistas a los traductores y los seleccionará. Se requiere como perfil general, traductores con experiencia mínima de 3 años y preferiblemente en eventos relacionados con la educación. El ICFES enviará información del evento a los traductores seleccionados, que deben leer y consultar previamente al evento.</t>
  </si>
  <si>
    <t>Subtotal 3 - Sumatoria de valores unitarios de servicios especiales para Seminario Internacional</t>
  </si>
  <si>
    <t>4. SERVICIOS ESPECIALES PARA ACTIVIDADES DE LA SUBDIRECCIÓN DE ANÁLISIS Y DIVULGACIÓN</t>
  </si>
  <si>
    <t>SERVICIOS ESPECIALES SUBDIRECCIÓN DE ANÁLISIS Y DIVULGACIÓN</t>
  </si>
  <si>
    <t>Persona confirmada para evento</t>
  </si>
  <si>
    <t>CONVOCATORIA DE INVITADOS: Se debe realizar confirmación de asistencia vía telefónica a las personas invitadas y entregar reporte sobre avance de la convocatoria de acuerdo con la periodicidad solicitada por el supervisor del contrato o la persona encargada de coordinar el evento por parte del ICFES.  NOTA: El valor de la cotización debe comprender la convocatoria y confirmación de grupos que oscilan entre 30 a 170 personas por sesión.</t>
  </si>
  <si>
    <t>Kit organizado y entregado</t>
  </si>
  <si>
    <t>Organización y Entrega kits: El ICFES entregará el material por separado con el cual el operador debe armar cada kit. El contenido mínimo de un kit será una bolsa de tela, un esfero, una libreta y una memoria USB. (puede incluir material impreso). El operador debe encargarse del envío de estos kits a las diferentes ciudades donde se realizarán los eventos, y hacer la entrega de los mismos a los invitados.</t>
  </si>
  <si>
    <t>Pasabocas</t>
  </si>
  <si>
    <t>Pasabocas: Productos de panadería, horneados o fritos de tamaño pequeño (pasabocas). Debe incluir servicio de mesero y el menaje necesario.</t>
  </si>
  <si>
    <t>Computador portátil / 4 Horas</t>
  </si>
  <si>
    <t>Computador portátil: Mínimo con las siguientes características: Procesador Intel i3, 2GB RAM, DD 80 GB, Video 128 MB, Office 2007 instalado en su versión completa, Posibilidad de conexión a internet.  Se requiere 1 computador portátil por 4 horas disponible en el lugar del evento.</t>
  </si>
  <si>
    <t>Módem / día</t>
  </si>
  <si>
    <t>Modem de Internet Inalámbrico: Alquiler de modem 4 MG con cobertura nacional por un día</t>
  </si>
  <si>
    <t xml:space="preserve">Kit suministrado de divulgación para taller </t>
  </si>
  <si>
    <t xml:space="preserve">Material de divulgación para taller: Para la realización de los talleres se requiere de kits para grupos de trabajo conformados por 1 marcador permanente, 2 pliegos de papel periódico y un paquete de post-it de 7cm x 7 cm  aprox. (notas adhesivas). </t>
  </si>
  <si>
    <t>Subtotal 4 - Sumatoria de valores unitarios de servicios especiales Subdirección de Análisis y Divulgación</t>
  </si>
  <si>
    <t>Subtotal 7. Valores unitarios de los servicios de Operador Logístico (Subtotal 1. + Subtotal 2. + Subtotal 3. + Subtotal 4.)</t>
  </si>
  <si>
    <t xml:space="preserve">SERVICIOS DE AGENCIA </t>
  </si>
  <si>
    <t>5. MATERIAL PARA DIVULGACIÓN INSTITUCIONAL</t>
  </si>
  <si>
    <t>Diseño sticker</t>
  </si>
  <si>
    <t>Producción sticker</t>
  </si>
  <si>
    <t>Diseño de label para CD</t>
  </si>
  <si>
    <t>Producción de label para CD</t>
  </si>
  <si>
    <t>Diseño aviso de prensa tamaño página</t>
  </si>
  <si>
    <t>Diseño aviso de prensa tamaño media página</t>
  </si>
  <si>
    <t>Diseño aviso de prensa tamaño cuarto de página</t>
  </si>
  <si>
    <t>Diseño de plegable 2 cuerpos</t>
  </si>
  <si>
    <t>Producción de plegable 2 cuerpos</t>
  </si>
  <si>
    <t>Diseño de plegable 3 cuerpos</t>
  </si>
  <si>
    <t>Producción de plegable 3 cuerpos</t>
  </si>
  <si>
    <t>Diseño de plegable 4 cuerpos</t>
  </si>
  <si>
    <t>Producción de plegable 4 cuerpos</t>
  </si>
  <si>
    <t>Diseño cuerpo adicional de plegable</t>
  </si>
  <si>
    <t>Diseño de hablador</t>
  </si>
  <si>
    <t>Producción de hablador</t>
  </si>
  <si>
    <t>Diseño logotipo</t>
  </si>
  <si>
    <t>Esfero / Bolígrafo retractil</t>
  </si>
  <si>
    <t>Lápiz</t>
  </si>
  <si>
    <t>Borrador nata</t>
  </si>
  <si>
    <t>Diseño de banner sencillo</t>
  </si>
  <si>
    <t>Diseño de banner (Flash)</t>
  </si>
  <si>
    <t>Diseño de Wallpaper</t>
  </si>
  <si>
    <t>Diseño de pieza JPG 1920 x 1080</t>
  </si>
  <si>
    <t>Diseño de meme - JPG</t>
  </si>
  <si>
    <t>Diseño invitación digital</t>
  </si>
  <si>
    <t>Diseño de botón para página web</t>
  </si>
  <si>
    <t>Diseño de Gif animado</t>
  </si>
  <si>
    <t>Diseño de pendón 2.00m X 1.00m</t>
  </si>
  <si>
    <t>Producción de pendón 2.00m X 1.00m</t>
  </si>
  <si>
    <t>Diseño de pendón 2.00m X 2.00m</t>
  </si>
  <si>
    <t>Producción de pendón 2.00m X 2.00m</t>
  </si>
  <si>
    <t>Diseño de pendón 3.00m X 1.00m</t>
  </si>
  <si>
    <t>Producción de pendón 3.00m X 1.00m</t>
  </si>
  <si>
    <t>Diseño de pendón 3.00m X 2.00m</t>
  </si>
  <si>
    <t>Producción de pendón 3.00m X 2.00m</t>
  </si>
  <si>
    <t>Diseño de pendón 3.00m X 3.00m, backing</t>
  </si>
  <si>
    <t>Producción de pendón 3.00m X 3.00m, backing</t>
  </si>
  <si>
    <t>Diseño de pendón 6.00m X 1.00m</t>
  </si>
  <si>
    <t>Producción de pendón 6.00m X 1.00m</t>
  </si>
  <si>
    <t>Diseño de pendón 6.00m X 3.00m, backing</t>
  </si>
  <si>
    <t>Producción de pendón 6.00m X 3.00m, backing</t>
  </si>
  <si>
    <t>Base metálica para pendon (desarmable), 2.00m X 1.00m</t>
  </si>
  <si>
    <t>Base metálica tipo pop man (desarmable), 2.00m X 1.00m</t>
  </si>
  <si>
    <t>Estructura tipo araña porta pendon de 2.00m X 2.00m</t>
  </si>
  <si>
    <t>Estructura tipo araña porta pendon de 3.00m X 2.00m</t>
  </si>
  <si>
    <t>Estructura tipo araña porta pendon de 3.00m X 3.00m</t>
  </si>
  <si>
    <t>Mensaje institucional para radio</t>
  </si>
  <si>
    <t>Estudio de grabación
Locutor institucional
Locución de personajes (2 personajes)
Música de stock para mensajes institucionales radiales
Sonorización y mezclas
Duración 30"
Entrega en CD, formato MP3 y máster</t>
  </si>
  <si>
    <t>Mensaje institucional para televisón</t>
  </si>
  <si>
    <t>Duración 30"
Edición AVID
Locutor institucional
Diseño y graficación
Horas de estudio
Música de stock
El material producido será trasmitido por los espacios de la ANTV y deberá ser entregado de acuerdo con los requerimientos de dicha entidad y las necesidades del ICFES.</t>
  </si>
  <si>
    <t>Mensaje institucional audiovisual para diferentes canales</t>
  </si>
  <si>
    <t>Duración 5 minutos
Locutor
Graficación y diseño
Horas de estudio
Música de stock</t>
  </si>
  <si>
    <t>Mensaje institucional audiovisual para diferentes canales que incluye testimonios</t>
  </si>
  <si>
    <t>Duración 7 minutos
Locutor institucional, testimoniales (en promedio 5)
Estudio de grabación, música de stock, efectos de sonido, sonorización y mezclas
Entrega en CD y formato MP3 (master)</t>
  </si>
  <si>
    <t>Segundo de animación en 2D</t>
  </si>
  <si>
    <t>Animación en 2D</t>
  </si>
  <si>
    <t>Segundo de animación en 3D</t>
  </si>
  <si>
    <t>Animación en 3D</t>
  </si>
  <si>
    <t>Subtotal 5 - Sumatoria de valores unitarios de material para Divulgación Institucional</t>
  </si>
  <si>
    <t>6. MONITOREO DE MEDIOS</t>
  </si>
  <si>
    <t>Monitoreo de medios</t>
  </si>
  <si>
    <t>Servicio / mes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</si>
  <si>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t>
  </si>
  <si>
    <t>Subtotal 6 - Sumatoria de valores unitarios de monitoreo de medios</t>
  </si>
  <si>
    <t>Subtotal 8. Valores unitarios de los servicios de Agencia (Subtotal 5. + Subtotal 6.)</t>
  </si>
  <si>
    <t>Sumatoria de valores unitarios</t>
  </si>
  <si>
    <t>Nombre Persona Natural o Rep. Legal Persona Jurídica</t>
  </si>
  <si>
    <t>MARIO RIOS CASTRO</t>
  </si>
  <si>
    <t>Firma Persona Natural o Rep. Legal Persona Jurídica</t>
  </si>
  <si>
    <t>Cédula Persona Natural o Rep. Legal Persona Jurídica</t>
  </si>
  <si>
    <t>1. ESTUDIO DE MERCADOS</t>
  </si>
  <si>
    <t>1.OBJETO</t>
  </si>
  <si>
    <t>ITEM</t>
  </si>
  <si>
    <t xml:space="preserve">2. Transporte terrestre:   </t>
  </si>
  <si>
    <t xml:space="preserve">Videos en exteriores de 90 segnundos, 2.1 Videos para redes sociales del ICFES. </t>
  </si>
  <si>
    <t>por video</t>
  </si>
  <si>
    <t>Video de 90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</si>
  <si>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2.1</t>
  </si>
  <si>
    <t>Videos en exteriores de 60 segundos 2.1 Videos para redes sociales del ICFES</t>
  </si>
  <si>
    <t>Video de 60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</si>
  <si>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Piezas audiovisuales con graphic recording</t>
  </si>
  <si>
    <t>Video</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</si>
  <si>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90 segundos</t>
  </si>
  <si>
    <t>Spot institucionales promocionales</t>
  </si>
  <si>
    <t>unidad</t>
  </si>
  <si>
    <t>Duración: 30¨ (seg). formatoHD 1080/59.94i o 1080/29.97i el cual es compatible con la norma NTCS.</t>
  </si>
  <si>
    <t>Series Web</t>
  </si>
  <si>
    <t>Por Capitulo</t>
  </si>
  <si>
    <t xml:space="preserve">Concepto creativo, preproducción, producción y posproducción de la serie web de 16 capítulos con una duración de 3 a 5 minutos </t>
  </si>
  <si>
    <t>3.MATERIAL IMPRESO Y DISEÑO  PARA DIVULGACIÓN INSTITUCIONAL</t>
  </si>
  <si>
    <t>Diseño de carpeta institucional</t>
  </si>
  <si>
    <t>Diseño de cuarderno  15,5 x 22,5 cms, bond 90 grs 4x4 tintas</t>
  </si>
  <si>
    <t>Producción de cuaderno 15,5 x 22,5 cms, bond 90 grs 4x4 tintas</t>
  </si>
  <si>
    <t>Diseño Calendario a 4 tintas</t>
  </si>
  <si>
    <t>Producción Calendario a 4 tintas</t>
  </si>
  <si>
    <t>4, STOCK DE IMÁGENES</t>
  </si>
  <si>
    <t>Stock de imágenes</t>
  </si>
  <si>
    <t>Trimestre</t>
  </si>
  <si>
    <t>Suscripción a un banco de imágenes.</t>
  </si>
  <si>
    <r>
      <rPr>
        <b/>
        <sz val="8"/>
        <color indexed="9"/>
        <rFont val="Times New Roman"/>
        <family val="1"/>
      </rPr>
      <t>5. </t>
    </r>
    <r>
      <rPr>
        <b/>
        <sz val="8"/>
        <color indexed="9"/>
        <rFont val="Calibri"/>
        <family val="2"/>
      </rPr>
      <t>CANALES DIGITALES</t>
    </r>
  </si>
  <si>
    <t>5.1</t>
  </si>
  <si>
    <t xml:space="preserve">Pauta Digital. </t>
  </si>
  <si>
    <t>Por estrategia</t>
  </si>
  <si>
    <t>De acuerdo a las carateristicas técnicas</t>
  </si>
  <si>
    <t>5.2</t>
  </si>
  <si>
    <t xml:space="preserve">Suscripción Aplicaciones web – Facebook </t>
  </si>
  <si>
    <t>Suscripción Aplicaciones web – Facebook  que tenga la posibilidad de desarrollar al menos 10 aplicaciones, como concursos de imágenes, sorteos, concursos de videos, concursos de historias, sorteos con preguntas de selección múltiple, preguntas y respuestas, sorteos con encuestas, sorteos con votación, encuestas, test.</t>
  </si>
  <si>
    <t>5.3</t>
  </si>
  <si>
    <t>Desarrollo del portal web infantil</t>
  </si>
  <si>
    <t>Por el desarrollo</t>
  </si>
  <si>
    <t>Desarrollo de un portal infantil dinámico e interactivo.</t>
  </si>
  <si>
    <t>5.4</t>
  </si>
  <si>
    <t xml:space="preserve">Suscripción a una herramienta que proporcione las siguientes métricas </t>
  </si>
  <si>
    <t>Mes</t>
  </si>
  <si>
    <t>5.5</t>
  </si>
  <si>
    <t>Traducción sitio web</t>
  </si>
  <si>
    <t>Por palabra</t>
  </si>
  <si>
    <t>El contratista deberá traducir el sitio web de la Entidad y sus principales secciones a idioma inglés.</t>
  </si>
  <si>
    <t>6, DISEÑO DE UNA ESTRATEGIA DE COMUNICACIÓN PARA EL POSICIONAMIENTO DE LAS PRUEBAS SABER 3,5,7 Y 9</t>
  </si>
  <si>
    <t>JEFE</t>
  </si>
  <si>
    <r>
      <rPr>
        <b/>
        <sz val="8"/>
        <color indexed="9"/>
        <rFont val="Times New Roman"/>
        <family val="1"/>
      </rPr>
      <t>6. </t>
    </r>
    <r>
      <rPr>
        <b/>
        <sz val="8"/>
        <color indexed="9"/>
        <rFont val="Calibri"/>
        <family val="2"/>
      </rPr>
      <t>COMUNICACIÓN INTERNA</t>
    </r>
  </si>
  <si>
    <t>Desarrollo y actualización de la Intranet</t>
  </si>
  <si>
    <t>Potencializar la Intranet como una herramienta 20 por la cual el Icfes incursione en una cultura digital, colaborativa y de información, lo cual repercuta en un proceso de branding interno.</t>
  </si>
  <si>
    <t>7.  MONITOREO DE MEDIOS</t>
  </si>
  <si>
    <t>Monitoreo de Medios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</si>
  <si>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 Analisis de influenciadores (Generadores de opinión pública), Resumen ejecutivo del comportamiento en medios (semanal),  Balance mensual y costo beneficio y Reporte de alertas inmediatos cuando la reputación del icfes este en riesgo en medios de comunicación.</t>
  </si>
  <si>
    <t>8, MANUAL DE CRISIS PARA EL MANEJO ESTRATÉGICO DE LA INFORMACIÓN.</t>
  </si>
  <si>
    <t>Manual de Crisis</t>
  </si>
  <si>
    <t xml:space="preserve">Documento que recopile el procediiemnto en caso de crisis. </t>
  </si>
  <si>
    <t>Entrenamiento de voceros.</t>
  </si>
  <si>
    <t>Incluye el entrenamiento a voceros</t>
  </si>
  <si>
    <t>FORMATO 13</t>
  </si>
  <si>
    <t>FORMATO PROPUESTA ECONOMICA</t>
  </si>
  <si>
    <t>CIUDAD Y FECHA</t>
  </si>
  <si>
    <t>SEÑORES</t>
  </si>
  <si>
    <t xml:space="preserve"> TEVEANDINA LTDA</t>
  </si>
  <si>
    <t xml:space="preserve">
El suscrito, obrando en Representación de_______________________o en nombre propio, certifico que ofrezco</t>
  </si>
  <si>
    <t xml:space="preserve"> FORMATO OFERTA ECONOMICA</t>
  </si>
  <si>
    <t>Servicio de mantenimiento preventivo y correctivo a las Estaciones Operativas:</t>
  </si>
  <si>
    <t>NO</t>
  </si>
  <si>
    <t>ESTACIÓN</t>
  </si>
  <si>
    <t xml:space="preserve">VALOR MENSUAL POR ESTACION ANTES DE IVA </t>
  </si>
  <si>
    <t xml:space="preserve">VALOR MENSUAL POR TODAS LAS ESTACIONES ANTES DE IVA </t>
  </si>
  <si>
    <r>
      <t xml:space="preserve">Visita mensual a estaciones operativas: MANJUI, GABINETE, LA RUSIA, CALATRAVA, LOS VENADOS (YOPAL), SABOYA, SAN JOSE DEL GUAVIARE, CRUZ VERDE, CERRO NEIVA, BUENAVISTA, MIRADOR.
</t>
    </r>
    <r>
      <rPr>
        <b/>
        <sz val="11"/>
        <color theme="1"/>
        <rFont val="Calibri"/>
        <family val="2"/>
        <scheme val="minor"/>
      </rPr>
      <t>Nota 1:</t>
    </r>
    <r>
      <rPr>
        <sz val="11"/>
        <color theme="1"/>
        <rFont val="Calibri"/>
        <family val="2"/>
        <scheme val="minor"/>
      </rPr>
      <t>El valor corresponde a una visita por mes</t>
    </r>
    <r>
      <rPr>
        <sz val="11"/>
        <color theme="1"/>
        <rFont val="Calibri"/>
        <family val="2"/>
        <scheme val="minor"/>
      </rPr>
      <t xml:space="preserve"> a  una de estas estaciones.
</t>
    </r>
    <r>
      <rPr>
        <b/>
        <sz val="11"/>
        <color theme="1"/>
        <rFont val="Calibri"/>
        <family val="2"/>
        <scheme val="minor"/>
      </rPr>
      <t>Nota 2:</t>
    </r>
    <r>
      <rPr>
        <sz val="11"/>
        <color theme="1"/>
        <rFont val="Calibri"/>
        <family val="2"/>
        <scheme val="minor"/>
      </rPr>
      <t xml:space="preserve"> Para el mes de enero de 2022 no se realizará visita periódica a las estaciones. Solo se realizará dicha visita en caso de que la supervisión lo solicite y se considerara como visita adicional.</t>
    </r>
  </si>
  <si>
    <r>
      <t xml:space="preserve">Visita mensual a estaciones operativas:  LA ESPERANZA 
</t>
    </r>
    <r>
      <rPr>
        <b/>
        <sz val="11"/>
        <color theme="1"/>
        <rFont val="Calibri"/>
        <family val="2"/>
        <scheme val="minor"/>
      </rPr>
      <t>Nota 1:</t>
    </r>
    <r>
      <rPr>
        <sz val="11"/>
        <color theme="1"/>
        <rFont val="Calibri"/>
        <family val="2"/>
        <scheme val="minor"/>
      </rPr>
      <t xml:space="preserve"> El valor corresponde a una visita por mes a esta estación
</t>
    </r>
    <r>
      <rPr>
        <b/>
        <sz val="11"/>
        <color theme="1"/>
        <rFont val="Calibri"/>
        <family val="2"/>
        <scheme val="minor"/>
      </rPr>
      <t xml:space="preserve">Nota 2: </t>
    </r>
    <r>
      <rPr>
        <sz val="11"/>
        <color theme="1"/>
        <rFont val="Calibri"/>
        <family val="2"/>
        <scheme val="minor"/>
      </rPr>
      <t xml:space="preserve">Para el mes de enero de 2022 no se realizará visita periódica a la estacion. Solo se realizará dicha visita en caso de que la supervisión lo solicite y se considerara como visita adicional </t>
    </r>
  </si>
  <si>
    <t>SUBTOTAL</t>
  </si>
  <si>
    <t>IVA</t>
  </si>
  <si>
    <t xml:space="preserve"> VISITAS OCASIONALES A ESTACIONES NO OPERATIVAS</t>
  </si>
  <si>
    <r>
      <t xml:space="preserve">Visitas ocasionales a estaciones NO operativas: EL CABLE, PACHATIVA, EL TIGRE, MARTINICA, LETICIA, PUERTO CARREÑO, PUERTO INIRIDA, MITÚ, ARAUCA, QUININÍ. 
</t>
    </r>
    <r>
      <rPr>
        <b/>
        <sz val="11"/>
        <color theme="1"/>
        <rFont val="Calibri"/>
        <family val="2"/>
        <scheme val="minor"/>
      </rPr>
      <t>Nota 1:</t>
    </r>
    <r>
      <rPr>
        <sz val="11"/>
        <color theme="1"/>
        <rFont val="Calibri"/>
        <family val="2"/>
        <scheme val="minor"/>
      </rPr>
      <t xml:space="preserve"> (estas visitas se harán solo de ser necesario o si se requiere por parte del Canal 13)</t>
    </r>
  </si>
  <si>
    <r>
      <rPr>
        <b/>
        <sz val="11"/>
        <color theme="1"/>
        <rFont val="Calibri"/>
        <family val="2"/>
        <scheme val="minor"/>
      </rPr>
      <t xml:space="preserve">Nota 1: </t>
    </r>
    <r>
      <rPr>
        <sz val="11"/>
        <color theme="1"/>
        <rFont val="Calibri"/>
        <family val="2"/>
        <scheme val="minor"/>
      </rPr>
      <t>El presupuesto para atender las visitas de servicio de mantenimiento preventivo y correctivo a las Estaciones Operativas asciende a la suma de hasta SESENTA MILLONES CIENTO DIECINUEVE MIL NOVECIENTOS NOVENTA PESOS M/CTE ($60.119.990)  IVA incluido por mes.</t>
    </r>
    <r>
      <rPr>
        <b/>
        <sz val="11"/>
        <color theme="1"/>
        <rFont val="Calibri"/>
        <family val="2"/>
        <scheme val="minor"/>
      </rPr>
      <t xml:space="preserve">
Nota 2: </t>
    </r>
    <r>
      <rPr>
        <sz val="11"/>
        <color theme="1"/>
        <rFont val="Calibri"/>
        <family val="2"/>
        <scheme val="minor"/>
      </rPr>
      <t xml:space="preserve">El valor de la oferta económica no podrá exceder el presupuesto oficial estimado para el presente proceso de selección, so pena de incurrir en el rechazo de la propuesta.
</t>
    </r>
    <r>
      <rPr>
        <b/>
        <sz val="11"/>
        <color theme="1"/>
        <rFont val="Calibri"/>
        <family val="2"/>
        <scheme val="minor"/>
      </rPr>
      <t>Nota 3:</t>
    </r>
    <r>
      <rPr>
        <sz val="11"/>
        <color theme="1"/>
        <rFont val="Calibri"/>
        <family val="2"/>
        <scheme val="minor"/>
      </rPr>
      <t xml:space="preserve"> Para atender los GASTOS REMBOLSABLES la Entidad dispone de un presupuesto tipo bolsa que asciende a la suma de hasta CIENTO CUARENTA Y NUEVE MILLONES CIENTO VEINTISIETE MIL SEISCIENTOS SESENTA Y CUATRO PESOS M/CTE ($149.127.664) IVA incluido,  el cual hace parte del presupuesto oficial estimado del proceso de selección. Este valor no es objeto de modificación por parte del oferente.
</t>
    </r>
    <r>
      <rPr>
        <b/>
        <sz val="11"/>
        <color theme="1"/>
        <rFont val="Calibri"/>
        <family val="2"/>
        <scheme val="minor"/>
      </rPr>
      <t>Nota 4:</t>
    </r>
    <r>
      <rPr>
        <sz val="11"/>
        <color theme="1"/>
        <rFont val="Calibri"/>
        <family val="2"/>
        <scheme val="minor"/>
      </rPr>
      <t xml:space="preserve"> El presupusto de GASTOS REMBOLSABLES se encuentra conformado por un valor de CIENTO DIECIOCHO MILLONES OCHOCIENTOS SETENTA Y TRES MIL SETECIENTOS NOVENTA Y DOS   PESOS M/CTE ($118.873.792) para la vigencia 2021 y un valor de TREINTA MILLONES DOSCIENTOS CINCUENTA Y TRES MIL OCHOCIENTOS SETENTA Y DOS PESOS M/CTE  ($30.253.872) para la vigencia 2022.
</t>
    </r>
    <r>
      <rPr>
        <b/>
        <sz val="11"/>
        <color theme="1"/>
        <rFont val="Calibri"/>
        <family val="2"/>
        <scheme val="minor"/>
      </rPr>
      <t>Nota 5.</t>
    </r>
    <r>
      <rPr>
        <sz val="11"/>
        <color theme="1"/>
        <rFont val="Calibri"/>
        <family val="2"/>
        <scheme val="minor"/>
      </rPr>
      <t xml:space="preserve">El valor ofertado para las visitas ocacionales a las estaciones no operativas no determinará ningun puntaje dentro del proceso de seleccion de la oferta mas favorable para Teveandina LTDA., Sin embargo, el proponente debe relacionar este valor  para indicar el costo en caso de que la entidad requiera de dichas visitas. 
El valor de estas visitas no podra superar el monto de TRES MILLONES QUINIENTOS TREINTA Y OCHO MIL PESOS M/CTE  ($3.538.000), que corresponde al valor determinado en el estudio de mercado,  so pena de incurrir en el rechazo de la propuesta.
</t>
    </r>
    <r>
      <rPr>
        <b/>
        <sz val="11"/>
        <color theme="1"/>
        <rFont val="Calibri"/>
        <family val="2"/>
        <scheme val="minor"/>
      </rPr>
      <t>Nota 6:</t>
    </r>
    <r>
      <rPr>
        <sz val="11"/>
        <color theme="1"/>
        <rFont val="Calibri"/>
        <family val="2"/>
        <scheme val="minor"/>
      </rPr>
      <t xml:space="preserve"> Certifico bajo la gravedad de juramento, que toda la información contenida en el presente formato es veraz.
</t>
    </r>
    <r>
      <rPr>
        <b/>
        <sz val="11"/>
        <color theme="1"/>
        <rFont val="Calibri"/>
        <family val="2"/>
        <scheme val="minor"/>
      </rPr>
      <t xml:space="preserve">Nota 7: </t>
    </r>
    <r>
      <rPr>
        <sz val="11"/>
        <color theme="1"/>
        <rFont val="Calibri"/>
        <family val="2"/>
        <scheme val="minor"/>
      </rPr>
      <t>El valor unitario de las visitas de servicio de mantenimiento preventivo y correctivo a las Estaciones Operativas ofertado por el proponente será multiplicado por siete (7) correspondientes a las visitas para los meses de Junio a Diciembre de 2021, lo anterior para efectos de determinar el valor total para el servicio de mantenimiento preventivo y correctivo. El ejercicio anterior está a cargo de la Entidad. 
EMPRESA_________________________________________________
REPRESENTANTE LEGAL______________________________________
CEDULA DE CIUDADANIA_____________________________________
FIRMA____________________________________________________</t>
    </r>
  </si>
  <si>
    <t>Proyecto</t>
  </si>
  <si>
    <t>Jornadas de Divulgación Regionales Saber 11
(95 Entidades Territoriales Certificadas)</t>
  </si>
  <si>
    <r>
      <rPr>
        <b/>
        <sz val="11"/>
        <rFont val="Calibri"/>
        <family val="2"/>
      </rPr>
      <t xml:space="preserve">Envío de invitaciones a través de  correo electrónico (masivo):
</t>
    </r>
    <r>
      <rPr>
        <sz val="11"/>
        <rFont val="Calibri"/>
        <family val="2"/>
      </rPr>
      <t>El diseño de la invitación electrónica lo suministra el ICFES.  
La base de datos la suministra el ICFES.
El operador logístico deberá actualizarla de acuerdo a la confirmación de asistencia, validando los datos suministrados por el ICFES</t>
    </r>
  </si>
  <si>
    <t>Saber 11</t>
  </si>
  <si>
    <r>
      <rPr>
        <b/>
        <sz val="11"/>
        <rFont val="Calibri"/>
        <family val="2"/>
      </rPr>
      <t>CONVOCATORIA DE INVITADOS</t>
    </r>
    <r>
      <rPr>
        <sz val="11"/>
        <rFont val="Calibri"/>
        <family val="2"/>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r>
      <rPr>
        <b/>
        <sz val="11"/>
        <rFont val="Calibri"/>
        <family val="2"/>
      </rPr>
      <t xml:space="preserve">NOTA: </t>
    </r>
    <r>
      <rPr>
        <sz val="11"/>
        <rFont val="Calibri"/>
        <family val="2"/>
      </rPr>
      <t>El valor de la cotización debe comprender la convocatoria y confirmación de grupos que oscilan entre 30 a 170 personas por sesión.</t>
    </r>
  </si>
  <si>
    <r>
      <t>Organización y Entrega kits:</t>
    </r>
    <r>
      <rPr>
        <sz val="11"/>
        <rFont val="Calibri"/>
        <family val="2"/>
      </rPr>
      <t xml:space="preserve"> El ICFES entregará el material por separado con el cual el operador debe armar cada kit. El contenido mínimo de un kit será una bolsa de tela, un esfero, una libreta y una memoria USB. (puede incluir material impreso). El operado debe encargarse del envío de estos kits a las diferentes ciudades donde se realizarán los eventos, y hacer la entrega de los mismos a los invitados.</t>
    </r>
  </si>
  <si>
    <r>
      <t xml:space="preserve">Control y registro del ingreso de los asistentes:  </t>
    </r>
    <r>
      <rPr>
        <sz val="11"/>
        <rFont val="Calibri"/>
        <family val="2"/>
      </rPr>
      <t>Registro sistematizado del público asistente, verificando la lista de la convocatoria y actualizando datos de ser necesario.  Se debe entregar base de datos al ICFES en Excel, que incluya como mínimo nombre, número de identificación, correo electrónico, institución, cargo, teléfono y secretaria de educación.</t>
    </r>
  </si>
  <si>
    <r>
      <t>Estación de Café:</t>
    </r>
    <r>
      <rPr>
        <sz val="11"/>
        <rFont val="Calibri"/>
        <family val="2"/>
      </rPr>
      <t xml:space="preserve"> Servicio de café y aromática. Debe incluir servicio de mesero y el menaje necesario para su funcionamiento. </t>
    </r>
    <r>
      <rPr>
        <b/>
        <sz val="11"/>
        <rFont val="Calibri"/>
        <family val="2"/>
      </rPr>
      <t>NOTA:</t>
    </r>
    <r>
      <rPr>
        <sz val="11"/>
        <rFont val="Calibri"/>
        <family val="2"/>
      </rPr>
      <t xml:space="preserve"> En la columna valor unitario antes de IVA deberá ofertar el valor del servicio por persona por jornada (mañana o tarde)</t>
    </r>
  </si>
  <si>
    <r>
      <t xml:space="preserve">Pasabocas: </t>
    </r>
    <r>
      <rPr>
        <sz val="11"/>
        <rFont val="Calibri"/>
        <family val="2"/>
      </rPr>
      <t xml:space="preserve">Productos de panadería, horneados o fritos de tamaño pequeño (pasabocas). Debe incluir servicio de mesero y el menaje necesario. </t>
    </r>
    <r>
      <rPr>
        <b/>
        <sz val="11"/>
        <rFont val="Calibri"/>
        <family val="2"/>
      </rPr>
      <t>NOTA:</t>
    </r>
    <r>
      <rPr>
        <sz val="11"/>
        <rFont val="Calibri"/>
        <family val="2"/>
      </rPr>
      <t xml:space="preserve"> En la columna valor unitario antes de IVA deberá ofertar el valor de un pasabocas.</t>
    </r>
  </si>
  <si>
    <t>Jornadas de Divulgación Regionales Saber 3579
(95 Entidades Territoriales Certificadas)</t>
  </si>
  <si>
    <t>Saber 3579</t>
  </si>
  <si>
    <t>Jornadas de Divulgación Regionales Saber Pro
(15 Rutas)</t>
  </si>
  <si>
    <t>Saber PRO</t>
  </si>
  <si>
    <t>Servicios adicionales de logística</t>
  </si>
  <si>
    <t>Video Saber 11</t>
  </si>
  <si>
    <t>Equipo técnológico para divulgaciones (PC Portatil + Video Beam +  Micrófono + Modem Internet)</t>
  </si>
  <si>
    <t>SAD</t>
  </si>
  <si>
    <t xml:space="preserve">Balance 2015 y Metas 2016 - Dirección de Evaluación </t>
  </si>
  <si>
    <r>
      <rPr>
        <b/>
        <sz val="11"/>
        <rFont val="Calibri"/>
        <family val="2"/>
      </rPr>
      <t>Salón</t>
    </r>
    <r>
      <rPr>
        <sz val="11"/>
        <rFont val="Calibri"/>
        <family val="2"/>
      </rPr>
      <t xml:space="preserve"> con capacidad para  40 personas con sillas y mesas ubicado en forma de u, o mesa redonda, con telón para proyección. En Bogotá D.C. ubicación central</t>
    </r>
    <r>
      <rPr>
        <b/>
        <sz val="11"/>
        <rFont val="Calibri"/>
        <family val="2"/>
      </rPr>
      <t>. Se requiere salón por un día</t>
    </r>
  </si>
  <si>
    <t>GESEVA</t>
  </si>
  <si>
    <r>
      <t xml:space="preserve">Video Beam: </t>
    </r>
    <r>
      <rPr>
        <sz val="11"/>
        <rFont val="Calibri"/>
        <family val="2"/>
      </rPr>
      <t>Mínimo con las siguientes características:  4000 Lumens, Resolución XGA (1024 x 768), 786.000 píxeles. Incluir pantalla de proyección si el sitio la requiere.</t>
    </r>
    <r>
      <rPr>
        <b/>
        <sz val="11"/>
        <rFont val="Calibri"/>
        <family val="2"/>
      </rPr>
      <t xml:space="preserve">NOTA: </t>
    </r>
    <r>
      <rPr>
        <sz val="11"/>
        <rFont val="Calibri"/>
        <family val="2"/>
      </rPr>
      <t>En la columna valor unitario antes de IVA deberá ofertar el valor de  un video beam por un día.</t>
    </r>
  </si>
  <si>
    <r>
      <t xml:space="preserve">Refrigerios (Tipo I): </t>
    </r>
    <r>
      <rPr>
        <sz val="11"/>
        <rFont val="Calibri"/>
        <family val="2"/>
      </rPr>
      <t xml:space="preserve">Refrigerio empacado solido y liquido, por ejemplo sándwich empacado y jugo, té o gaseosa de 500 ml. NO se requiere servicio de meseros o menaje. </t>
    </r>
    <r>
      <rPr>
        <b/>
        <sz val="11"/>
        <rFont val="Calibri"/>
        <family val="2"/>
      </rPr>
      <t xml:space="preserve">Nota: </t>
    </r>
    <r>
      <rPr>
        <sz val="11"/>
        <rFont val="Calibri"/>
        <family val="2"/>
      </rPr>
      <t>En la columna valor unitario antes de IVA deberá ofertar el valor de  un refrigerio con el cargo de transporte incluido.</t>
    </r>
  </si>
  <si>
    <r>
      <rPr>
        <b/>
        <sz val="11"/>
        <rFont val="Calibri"/>
        <family val="2"/>
      </rPr>
      <t>Almuerzo  de trabajo servido en el restaurante del hotel:  E</t>
    </r>
    <r>
      <rPr>
        <sz val="11"/>
        <rFont val="Calibri"/>
        <family val="2"/>
      </rPr>
      <t xml:space="preserve">l almuerzo debe estar compuesto por: Entrada, plato fuerte: porción de proteína (carne roja 250 gr, pollo 250gr, cerdo 250gr o pescado 300 gr), una harina, porción de ensalada o vegetales, Jugo natural o gaseosa (12onz), Postre pequeño. Incluir servicio de meseros y todo lo requerido para prestar ese servicio. </t>
    </r>
    <r>
      <rPr>
        <b/>
        <sz val="11"/>
        <rFont val="Calibri"/>
        <family val="2"/>
      </rPr>
      <t xml:space="preserve">NOTA 1: </t>
    </r>
    <r>
      <rPr>
        <sz val="11"/>
        <rFont val="Calibri"/>
        <family val="2"/>
      </rPr>
      <t xml:space="preserve">En la columna valor unitario antes de IVA deberá ofertar el valor de  un almuerzo. </t>
    </r>
    <r>
      <rPr>
        <b/>
        <sz val="11"/>
        <rFont val="Calibri"/>
        <family val="2"/>
      </rPr>
      <t xml:space="preserve">NOTA 2: </t>
    </r>
    <r>
      <rPr>
        <sz val="11"/>
        <rFont val="Calibri"/>
        <family val="2"/>
      </rPr>
      <t xml:space="preserve">Se deben ofrecer al menos 3 opciones de menú para las personas invitadas. El ICFES confirmará la lista de personas invitadas.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</si>
</sst>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0.00_);_(&quot;$&quot;* \(#,##0.00\);_(&quot;$&quot;* &quot;-&quot;??_);_(@_)"/>
    <numFmt numFmtId="165" formatCode="_(* #,##0.00_);_(* \(#,##0.00\);_(* &quot;-&quot;??_);_(@_)"/>
    <numFmt numFmtId="166" formatCode="_(&quot;$&quot;\ * #,##0.00_);_(&quot;$&quot;\ * \(#,##0.00\);_(&quot;$&quot;\ * &quot;-&quot;??_);_(@_)"/>
    <numFmt numFmtId="167" formatCode="_(&quot;$&quot;\ * #,##0_);_(&quot;$&quot;\ * \(#,##0\);_(&quot;$&quot;\ * &quot;-&quot;??_);_(@_)"/>
    <numFmt numFmtId="168" formatCode="_(* #,##0_);_(* \(#,##0\);_(* &quot;-&quot;??_);_(@_)"/>
    <numFmt numFmtId="169" formatCode="&quot;$&quot;#,##0"/>
  </numFmts>
  <fonts count="34">
    <font>
      <sz val="11"/>
      <color theme="1"/>
      <name val="Calibri"/>
      <family val="2"/>
      <scheme val="minor"/>
    </font>
    <font>
      <sz val="10"/>
      <name val="Arial"/>
      <family val="2"/>
    </font>
    <font>
      <b/>
      <sz val="11"/>
      <name val="Calibri"/>
      <family val="2"/>
    </font>
    <font>
      <sz val="11"/>
      <color indexed="8"/>
      <name val="Calibri"/>
      <family val="2"/>
    </font>
    <font>
      <b/>
      <sz val="11"/>
      <color indexed="8"/>
      <name val="Calibri"/>
      <family val="2"/>
    </font>
    <font>
      <sz val="11"/>
      <name val="Calibri"/>
      <family val="2"/>
    </font>
    <font>
      <b/>
      <sz val="8"/>
      <color indexed="9"/>
      <name val="Times New Roman"/>
      <family val="1"/>
    </font>
    <font>
      <b/>
      <sz val="8"/>
      <color indexed="9"/>
      <name val="Calibri"/>
      <family val="2"/>
    </font>
    <font>
      <b/>
      <sz val="11"/>
      <name val="Arial Narrow"/>
      <family val="2"/>
    </font>
    <font>
      <b/>
      <sz val="11"/>
      <name val="Arial "/>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12"/>
      <color theme="1"/>
      <name val="Calibri"/>
      <family val="2"/>
      <scheme val="minor"/>
    </font>
    <font>
      <b/>
      <sz val="1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b/>
      <sz val="10"/>
      <color theme="1"/>
      <name val="Arial"/>
      <family val="2"/>
    </font>
    <font>
      <b/>
      <sz val="14"/>
      <color theme="1"/>
      <name val="Calibri"/>
      <family val="2"/>
      <scheme val="minor"/>
    </font>
    <font>
      <b/>
      <sz val="11"/>
      <color rgb="FF000000"/>
      <name val="Calibri"/>
      <family val="2"/>
      <scheme val="minor"/>
    </font>
    <font>
      <b/>
      <sz val="20"/>
      <color theme="1"/>
      <name val="Calibri"/>
      <family val="2"/>
      <scheme val="minor"/>
    </font>
    <font>
      <b/>
      <sz val="12"/>
      <color theme="0"/>
      <name val="Calibri"/>
      <family val="2"/>
      <scheme val="minor"/>
    </font>
    <font>
      <b/>
      <sz val="8"/>
      <color theme="1"/>
      <name val="Arial Narrow"/>
      <family val="2"/>
    </font>
    <font>
      <sz val="8"/>
      <color theme="1"/>
      <name val="Arial Narrow"/>
      <family val="2"/>
    </font>
    <font>
      <b/>
      <sz val="8"/>
      <color theme="0"/>
      <name val="Arial "/>
    </font>
    <font>
      <sz val="8"/>
      <color theme="0"/>
      <name val="Arial "/>
    </font>
    <font>
      <sz val="8"/>
      <color theme="1"/>
      <name val="Arial "/>
    </font>
    <font>
      <b/>
      <sz val="11"/>
      <color rgb="FFFF0000"/>
      <name val="Calibri"/>
      <family val="2"/>
      <scheme val="minor"/>
    </font>
    <font>
      <b/>
      <sz val="18"/>
      <color theme="1"/>
      <name val="Calibri"/>
      <family val="2"/>
      <scheme val="minor"/>
    </font>
    <font>
      <b/>
      <sz val="16"/>
      <color theme="0"/>
      <name val="Calibri"/>
      <family val="2"/>
      <scheme val="minor"/>
    </font>
    <font>
      <b/>
      <sz val="11"/>
      <color theme="1"/>
      <name val="Arial"/>
      <family val="2"/>
    </font>
  </fonts>
  <fills count="1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66"/>
        <bgColor indexed="64"/>
      </patternFill>
    </fill>
    <fill>
      <patternFill patternType="solid">
        <fgColor rgb="FFFFFF00"/>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3"/>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1"/>
        <bgColor indexed="64"/>
      </patternFill>
    </fill>
    <fill>
      <patternFill patternType="solid">
        <fgColor theme="4" tint="0.39997558519241921"/>
        <bgColor indexed="64"/>
      </patternFill>
    </fill>
    <fill>
      <patternFill patternType="solid">
        <fgColor rgb="FFFF99FF"/>
        <bgColor indexed="64"/>
      </patternFill>
    </fill>
    <fill>
      <patternFill patternType="solid">
        <fgColor theme="8" tint="0.39997558519241921"/>
        <bgColor indexed="64"/>
      </patternFill>
    </fill>
    <fill>
      <patternFill patternType="solid">
        <fgColor theme="3"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8">
    <xf numFmtId="0" fontId="0" fillId="0" borderId="0"/>
    <xf numFmtId="165" fontId="10" fillId="0" borderId="0" applyFont="0" applyFill="0" applyBorder="0" applyAlignment="0" applyProtection="0"/>
    <xf numFmtId="165" fontId="1" fillId="0" borderId="0" applyFont="0" applyFill="0" applyBorder="0" applyAlignment="0" applyProtection="0"/>
    <xf numFmtId="166" fontId="10" fillId="0" borderId="0" applyFont="0" applyFill="0" applyBorder="0" applyAlignment="0" applyProtection="0"/>
    <xf numFmtId="42" fontId="10" fillId="0" borderId="0" applyFont="0" applyFill="0" applyBorder="0" applyAlignment="0" applyProtection="0"/>
    <xf numFmtId="164" fontId="1" fillId="0" borderId="0" applyFont="0" applyFill="0" applyBorder="0" applyAlignment="0" applyProtection="0"/>
    <xf numFmtId="0" fontId="1" fillId="0" borderId="0"/>
    <xf numFmtId="9" fontId="10" fillId="0" borderId="0" applyFont="0" applyFill="0" applyBorder="0" applyAlignment="0" applyProtection="0"/>
  </cellStyleXfs>
  <cellXfs count="474">
    <xf numFmtId="0" fontId="0" fillId="0" borderId="0" xfId="0"/>
    <xf numFmtId="0" fontId="0" fillId="2" borderId="0" xfId="0" applyFont="1" applyFill="1"/>
    <xf numFmtId="0" fontId="0" fillId="2" borderId="0" xfId="0" applyFont="1" applyFill="1" applyAlignment="1">
      <alignment horizontal="center"/>
    </xf>
    <xf numFmtId="0" fontId="13" fillId="2" borderId="1" xfId="0" applyFont="1" applyFill="1" applyBorder="1" applyAlignment="1">
      <alignment horizontal="justify" vertical="center" wrapText="1"/>
    </xf>
    <xf numFmtId="0" fontId="12" fillId="2" borderId="0" xfId="0" applyFont="1" applyFill="1"/>
    <xf numFmtId="0" fontId="0" fillId="2" borderId="0" xfId="0" applyFont="1" applyFill="1" applyAlignment="1">
      <alignment wrapText="1"/>
    </xf>
    <xf numFmtId="0" fontId="0" fillId="2" borderId="0" xfId="0" applyFont="1" applyFill="1" applyAlignment="1">
      <alignment horizontal="justify" vertical="center" wrapText="1"/>
    </xf>
    <xf numFmtId="0" fontId="14" fillId="2" borderId="1" xfId="0" applyFont="1" applyFill="1" applyBorder="1" applyAlignment="1">
      <alignment horizontal="justify" vertical="center" wrapText="1"/>
    </xf>
    <xf numFmtId="0" fontId="15" fillId="2" borderId="0" xfId="0" applyFont="1" applyFill="1" applyAlignment="1">
      <alignment horizontal="center" wrapText="1"/>
    </xf>
    <xf numFmtId="0" fontId="16" fillId="2" borderId="1" xfId="0" applyFont="1" applyFill="1" applyBorder="1" applyAlignment="1">
      <alignment horizontal="justify" vertical="center" wrapText="1"/>
    </xf>
    <xf numFmtId="167" fontId="10" fillId="2" borderId="1" xfId="3" applyNumberFormat="1" applyFont="1" applyFill="1" applyBorder="1"/>
    <xf numFmtId="167" fontId="10" fillId="2" borderId="2" xfId="3" applyNumberFormat="1" applyFont="1" applyFill="1" applyBorder="1"/>
    <xf numFmtId="167" fontId="10" fillId="2" borderId="0" xfId="3" applyNumberFormat="1" applyFont="1" applyFill="1"/>
    <xf numFmtId="167" fontId="15" fillId="2" borderId="0" xfId="3" applyNumberFormat="1" applyFont="1" applyFill="1" applyAlignment="1">
      <alignment horizontal="center" wrapText="1"/>
    </xf>
    <xf numFmtId="0" fontId="14" fillId="2" borderId="3" xfId="0" applyFont="1" applyFill="1" applyBorder="1" applyAlignment="1">
      <alignment horizontal="justify" vertical="center" wrapText="1"/>
    </xf>
    <xf numFmtId="167" fontId="10" fillId="2" borderId="3" xfId="3" applyNumberFormat="1" applyFont="1" applyFill="1" applyBorder="1"/>
    <xf numFmtId="0" fontId="14" fillId="2" borderId="2" xfId="0" applyFont="1" applyFill="1" applyBorder="1" applyAlignment="1">
      <alignment horizontal="justify" vertical="center" wrapText="1"/>
    </xf>
    <xf numFmtId="167" fontId="10" fillId="2" borderId="4" xfId="3" applyNumberFormat="1" applyFont="1" applyFill="1" applyBorder="1"/>
    <xf numFmtId="0" fontId="0" fillId="2" borderId="0" xfId="0" applyFont="1" applyFill="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7" fillId="2" borderId="0" xfId="0" applyFont="1" applyFill="1" applyAlignment="1">
      <alignment horizontal="center" wrapText="1"/>
    </xf>
    <xf numFmtId="0" fontId="14" fillId="3" borderId="3" xfId="0" applyFont="1" applyFill="1" applyBorder="1" applyAlignment="1">
      <alignment horizontal="justify" vertical="center" wrapText="1"/>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167" fontId="10" fillId="3" borderId="3" xfId="3" applyNumberFormat="1" applyFont="1" applyFill="1" applyBorder="1"/>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7" fontId="10" fillId="3" borderId="1" xfId="3" applyNumberFormat="1" applyFont="1" applyFill="1" applyBorder="1"/>
    <xf numFmtId="0" fontId="13" fillId="3"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6" fillId="3" borderId="1" xfId="0" applyFont="1" applyFill="1" applyBorder="1" applyAlignment="1">
      <alignment horizontal="left" vertical="center" wrapText="1"/>
    </xf>
    <xf numFmtId="0" fontId="13" fillId="3" borderId="1" xfId="0" applyFont="1" applyFill="1" applyBorder="1" applyAlignment="1">
      <alignment vertical="center" wrapText="1"/>
    </xf>
    <xf numFmtId="0" fontId="14" fillId="3" borderId="2" xfId="0" applyFont="1" applyFill="1" applyBorder="1" applyAlignment="1">
      <alignment horizontal="justify" vertical="center" wrapText="1"/>
    </xf>
    <xf numFmtId="0" fontId="14" fillId="3" borderId="2" xfId="0" applyFont="1" applyFill="1" applyBorder="1" applyAlignment="1">
      <alignment horizontal="center" vertical="center" wrapText="1"/>
    </xf>
    <xf numFmtId="167" fontId="10" fillId="3" borderId="5" xfId="3" applyNumberFormat="1" applyFont="1" applyFill="1" applyBorder="1"/>
    <xf numFmtId="167" fontId="10" fillId="3" borderId="2" xfId="3" applyNumberFormat="1" applyFont="1" applyFill="1" applyBorder="1"/>
    <xf numFmtId="0" fontId="0" fillId="0" borderId="0" xfId="0" applyFont="1" applyFill="1"/>
    <xf numFmtId="0" fontId="13" fillId="2" borderId="1" xfId="0" applyFont="1" applyFill="1" applyBorder="1" applyAlignment="1">
      <alignment horizontal="center" vertical="center" wrapText="1"/>
    </xf>
    <xf numFmtId="0" fontId="18" fillId="2" borderId="0" xfId="0" applyFont="1" applyFill="1" applyBorder="1" applyAlignment="1">
      <alignment horizontal="center" vertical="center" wrapText="1"/>
    </xf>
    <xf numFmtId="167" fontId="10" fillId="3" borderId="6" xfId="3" applyNumberFormat="1" applyFont="1" applyFill="1" applyBorder="1"/>
    <xf numFmtId="167" fontId="10" fillId="3" borderId="4" xfId="3" applyNumberFormat="1" applyFont="1" applyFill="1" applyBorder="1"/>
    <xf numFmtId="167" fontId="10" fillId="3" borderId="7" xfId="3" applyNumberFormat="1" applyFont="1" applyFill="1" applyBorder="1"/>
    <xf numFmtId="0" fontId="19" fillId="2" borderId="0" xfId="0" applyFont="1" applyFill="1" applyBorder="1" applyAlignment="1">
      <alignment horizontal="center"/>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167" fontId="10" fillId="3" borderId="11" xfId="3" applyNumberFormat="1" applyFont="1" applyFill="1" applyBorder="1"/>
    <xf numFmtId="167" fontId="10" fillId="3" borderId="12" xfId="3" applyNumberFormat="1" applyFont="1" applyFill="1" applyBorder="1"/>
    <xf numFmtId="167" fontId="10" fillId="3" borderId="13" xfId="3" applyNumberFormat="1" applyFont="1" applyFill="1" applyBorder="1"/>
    <xf numFmtId="167" fontId="10" fillId="2" borderId="14" xfId="3" applyNumberFormat="1" applyFont="1" applyFill="1" applyBorder="1"/>
    <xf numFmtId="167" fontId="10" fillId="2" borderId="12" xfId="3" applyNumberFormat="1" applyFont="1" applyFill="1" applyBorder="1"/>
    <xf numFmtId="167" fontId="10" fillId="2" borderId="13" xfId="3" applyNumberFormat="1" applyFont="1" applyFill="1" applyBorder="1"/>
    <xf numFmtId="167" fontId="10" fillId="2" borderId="11" xfId="3" applyNumberFormat="1" applyFont="1" applyFill="1" applyBorder="1"/>
    <xf numFmtId="167" fontId="10" fillId="3" borderId="15" xfId="3" applyNumberFormat="1" applyFont="1" applyFill="1" applyBorder="1"/>
    <xf numFmtId="167" fontId="10" fillId="3" borderId="9" xfId="3" applyNumberFormat="1" applyFont="1" applyFill="1" applyBorder="1"/>
    <xf numFmtId="167" fontId="10" fillId="3" borderId="16" xfId="3" applyNumberFormat="1" applyFont="1" applyFill="1" applyBorder="1"/>
    <xf numFmtId="167" fontId="10" fillId="3" borderId="17" xfId="3" applyNumberFormat="1" applyFont="1" applyFill="1" applyBorder="1"/>
    <xf numFmtId="167" fontId="10" fillId="3" borderId="8" xfId="3" applyNumberFormat="1" applyFont="1" applyFill="1" applyBorder="1"/>
    <xf numFmtId="167" fontId="10" fillId="3" borderId="10" xfId="3" applyNumberFormat="1" applyFont="1" applyFill="1" applyBorder="1"/>
    <xf numFmtId="167" fontId="10" fillId="2" borderId="8" xfId="3" applyNumberFormat="1" applyFont="1" applyFill="1" applyBorder="1"/>
    <xf numFmtId="167" fontId="10" fillId="2" borderId="9" xfId="3" applyNumberFormat="1" applyFont="1" applyFill="1" applyBorder="1"/>
    <xf numFmtId="167" fontId="10" fillId="2" borderId="10" xfId="3" applyNumberFormat="1" applyFont="1" applyFill="1" applyBorder="1"/>
    <xf numFmtId="167" fontId="10" fillId="2" borderId="0" xfId="3" applyNumberFormat="1" applyFont="1" applyFill="1" applyBorder="1"/>
    <xf numFmtId="167" fontId="10" fillId="2" borderId="17" xfId="3" applyNumberFormat="1" applyFont="1" applyFill="1" applyBorder="1"/>
    <xf numFmtId="0" fontId="0"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4" fillId="2" borderId="0" xfId="0" applyFont="1" applyFill="1" applyBorder="1" applyAlignment="1">
      <alignment horizontal="justify" vertical="center" wrapText="1"/>
    </xf>
    <xf numFmtId="0" fontId="14"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67" fontId="10" fillId="3" borderId="18" xfId="3" applyNumberFormat="1" applyFont="1" applyFill="1" applyBorder="1"/>
    <xf numFmtId="167" fontId="10" fillId="3" borderId="19" xfId="3" applyNumberFormat="1" applyFont="1" applyFill="1" applyBorder="1"/>
    <xf numFmtId="167" fontId="10" fillId="2" borderId="18" xfId="3" applyNumberFormat="1" applyFont="1" applyFill="1" applyBorder="1"/>
    <xf numFmtId="167" fontId="21" fillId="3" borderId="20" xfId="3" applyNumberFormat="1" applyFont="1" applyFill="1" applyBorder="1"/>
    <xf numFmtId="167" fontId="0" fillId="2" borderId="0" xfId="0" applyNumberFormat="1" applyFont="1" applyFill="1"/>
    <xf numFmtId="167" fontId="21" fillId="3" borderId="21" xfId="3" applyNumberFormat="1" applyFont="1" applyFill="1" applyBorder="1"/>
    <xf numFmtId="167" fontId="0" fillId="2" borderId="22" xfId="0" applyNumberFormat="1" applyFont="1" applyFill="1" applyBorder="1"/>
    <xf numFmtId="167" fontId="0" fillId="2" borderId="23" xfId="0" applyNumberFormat="1" applyFont="1" applyFill="1" applyBorder="1"/>
    <xf numFmtId="167" fontId="0" fillId="2" borderId="24" xfId="0" applyNumberFormat="1" applyFont="1" applyFill="1" applyBorder="1"/>
    <xf numFmtId="167" fontId="0" fillId="3" borderId="24" xfId="0" applyNumberFormat="1" applyFont="1" applyFill="1" applyBorder="1"/>
    <xf numFmtId="167" fontId="0" fillId="3" borderId="22" xfId="0" applyNumberFormat="1" applyFont="1" applyFill="1" applyBorder="1"/>
    <xf numFmtId="167" fontId="0" fillId="3" borderId="23" xfId="0" applyNumberFormat="1" applyFont="1" applyFill="1" applyBorder="1"/>
    <xf numFmtId="167" fontId="0" fillId="2" borderId="25" xfId="0" applyNumberFormat="1" applyFont="1" applyFill="1" applyBorder="1"/>
    <xf numFmtId="167" fontId="0" fillId="2" borderId="20" xfId="0" applyNumberFormat="1" applyFont="1" applyFill="1" applyBorder="1"/>
    <xf numFmtId="167" fontId="19" fillId="4" borderId="20" xfId="0" applyNumberFormat="1" applyFont="1" applyFill="1" applyBorder="1"/>
    <xf numFmtId="168" fontId="10" fillId="2" borderId="0" xfId="1" applyNumberFormat="1" applyFont="1" applyFill="1" applyAlignment="1">
      <alignment wrapText="1"/>
    </xf>
    <xf numFmtId="168" fontId="10" fillId="2" borderId="0" xfId="1" applyNumberFormat="1" applyFont="1" applyFill="1"/>
    <xf numFmtId="166" fontId="10" fillId="2" borderId="0" xfId="3" applyFont="1" applyFill="1"/>
    <xf numFmtId="9" fontId="10" fillId="2" borderId="0" xfId="7" applyFont="1" applyFill="1"/>
    <xf numFmtId="9" fontId="10" fillId="2" borderId="0" xfId="7" applyNumberFormat="1" applyFont="1" applyFill="1"/>
    <xf numFmtId="0" fontId="16" fillId="2" borderId="1" xfId="0" applyFont="1" applyFill="1" applyBorder="1" applyAlignment="1">
      <alignment horizontal="left" vertical="center" wrapText="1"/>
    </xf>
    <xf numFmtId="0" fontId="13" fillId="2" borderId="1" xfId="0" applyFont="1" applyFill="1" applyBorder="1" applyAlignment="1">
      <alignment vertical="center" wrapText="1"/>
    </xf>
    <xf numFmtId="167" fontId="10" fillId="2" borderId="26" xfId="3" applyNumberFormat="1" applyFont="1" applyFill="1" applyBorder="1"/>
    <xf numFmtId="2" fontId="0" fillId="3" borderId="3" xfId="0" applyNumberFormat="1" applyFill="1" applyBorder="1" applyAlignment="1">
      <alignment horizontal="justify" vertical="center" wrapText="1"/>
    </xf>
    <xf numFmtId="2" fontId="0" fillId="3" borderId="1" xfId="0" applyNumberFormat="1" applyFill="1" applyBorder="1" applyAlignment="1">
      <alignment horizontal="left" vertical="center" wrapText="1"/>
    </xf>
    <xf numFmtId="0" fontId="22" fillId="3" borderId="1" xfId="0" applyFont="1" applyFill="1" applyBorder="1" applyAlignment="1">
      <alignment horizontal="justify" vertical="center" wrapText="1"/>
    </xf>
    <xf numFmtId="0" fontId="0" fillId="3" borderId="1" xfId="0" applyFont="1" applyFill="1" applyBorder="1" applyAlignment="1">
      <alignment horizontal="center" vertical="center"/>
    </xf>
    <xf numFmtId="2" fontId="0" fillId="3" borderId="1" xfId="0" applyNumberFormat="1" applyFill="1" applyBorder="1" applyAlignment="1">
      <alignment horizontal="justify" vertical="center" wrapText="1"/>
    </xf>
    <xf numFmtId="2" fontId="0" fillId="3" borderId="2" xfId="0" applyNumberFormat="1" applyFill="1" applyBorder="1" applyAlignment="1">
      <alignment horizontal="justify" vertical="center" wrapText="1"/>
    </xf>
    <xf numFmtId="0" fontId="13" fillId="3" borderId="2" xfId="0" applyFont="1" applyFill="1" applyBorder="1" applyAlignment="1">
      <alignment horizontal="center" vertical="center" wrapText="1"/>
    </xf>
    <xf numFmtId="167" fontId="10" fillId="2" borderId="27" xfId="3" applyNumberFormat="1" applyFont="1" applyFill="1" applyBorder="1"/>
    <xf numFmtId="0" fontId="13" fillId="3" borderId="3" xfId="0" applyFont="1" applyFill="1" applyBorder="1" applyAlignment="1">
      <alignment horizontal="justify" vertical="center" wrapText="1"/>
    </xf>
    <xf numFmtId="0" fontId="14" fillId="3" borderId="9" xfId="0" applyFont="1" applyFill="1" applyBorder="1" applyAlignment="1">
      <alignment horizontal="center" vertical="center" wrapText="1"/>
    </xf>
    <xf numFmtId="167" fontId="10" fillId="3" borderId="26" xfId="3" applyNumberFormat="1" applyFont="1" applyFill="1" applyBorder="1"/>
    <xf numFmtId="0" fontId="14" fillId="2" borderId="5" xfId="0" applyFont="1" applyFill="1" applyBorder="1" applyAlignment="1">
      <alignment horizontal="justify" vertical="center" wrapText="1"/>
    </xf>
    <xf numFmtId="0" fontId="14"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167" fontId="10" fillId="2" borderId="5" xfId="3" applyNumberFormat="1" applyFont="1" applyFill="1" applyBorder="1"/>
    <xf numFmtId="167" fontId="10" fillId="2" borderId="28" xfId="3" applyNumberFormat="1" applyFont="1" applyFill="1" applyBorder="1"/>
    <xf numFmtId="167" fontId="10" fillId="2" borderId="19" xfId="3" applyNumberFormat="1" applyFont="1" applyFill="1" applyBorder="1"/>
    <xf numFmtId="167" fontId="0" fillId="2" borderId="29" xfId="0" applyNumberFormat="1" applyFont="1" applyFill="1" applyBorder="1"/>
    <xf numFmtId="167" fontId="10" fillId="2" borderId="30" xfId="3" applyNumberFormat="1" applyFont="1" applyFill="1" applyBorder="1"/>
    <xf numFmtId="167" fontId="10" fillId="2" borderId="1" xfId="3" applyNumberFormat="1" applyFont="1" applyFill="1" applyBorder="1" applyAlignment="1">
      <alignment horizontal="center" vertical="center"/>
    </xf>
    <xf numFmtId="167" fontId="10" fillId="2" borderId="31" xfId="3" applyNumberFormat="1" applyFont="1" applyFill="1" applyBorder="1"/>
    <xf numFmtId="167" fontId="10" fillId="2" borderId="4" xfId="3" applyNumberFormat="1" applyFont="1" applyFill="1" applyBorder="1" applyAlignment="1">
      <alignment horizontal="center" vertical="center"/>
    </xf>
    <xf numFmtId="0" fontId="15" fillId="2" borderId="21" xfId="0" applyFont="1" applyFill="1" applyBorder="1" applyAlignment="1">
      <alignment horizontal="center" vertical="center" wrapText="1"/>
    </xf>
    <xf numFmtId="0" fontId="15" fillId="2" borderId="0" xfId="0" applyFont="1" applyFill="1" applyBorder="1" applyAlignment="1">
      <alignment horizontal="center" vertical="center" wrapText="1"/>
    </xf>
    <xf numFmtId="167" fontId="15" fillId="2" borderId="0" xfId="0" applyNumberFormat="1" applyFont="1" applyFill="1" applyBorder="1" applyAlignment="1">
      <alignment horizontal="center"/>
    </xf>
    <xf numFmtId="0" fontId="23" fillId="5" borderId="21" xfId="0" applyFont="1" applyFill="1" applyBorder="1" applyAlignment="1">
      <alignment horizontal="center" vertical="center" wrapText="1"/>
    </xf>
    <xf numFmtId="0" fontId="24" fillId="9" borderId="0" xfId="0" applyFont="1" applyFill="1" applyBorder="1" applyAlignment="1">
      <alignment horizontal="center" vertical="center" wrapText="1"/>
    </xf>
    <xf numFmtId="0" fontId="24" fillId="9" borderId="27" xfId="0" applyFont="1" applyFill="1" applyBorder="1" applyAlignment="1">
      <alignment horizontal="center" vertical="center" wrapText="1"/>
    </xf>
    <xf numFmtId="2" fontId="24" fillId="7" borderId="33" xfId="0" applyNumberFormat="1" applyFont="1" applyFill="1" applyBorder="1" applyAlignment="1">
      <alignment horizontal="center" vertical="center" wrapText="1"/>
    </xf>
    <xf numFmtId="2" fontId="24" fillId="7" borderId="27" xfId="0" applyNumberFormat="1" applyFont="1" applyFill="1" applyBorder="1" applyAlignment="1">
      <alignment horizontal="center" vertical="center" wrapText="1"/>
    </xf>
    <xf numFmtId="2" fontId="24" fillId="6" borderId="33" xfId="0" applyNumberFormat="1" applyFont="1" applyFill="1" applyBorder="1" applyAlignment="1">
      <alignment horizontal="center" vertical="center" wrapText="1"/>
    </xf>
    <xf numFmtId="2" fontId="24" fillId="6" borderId="27" xfId="0" applyNumberFormat="1" applyFont="1" applyFill="1" applyBorder="1" applyAlignment="1">
      <alignment horizontal="center" vertical="center" wrapText="1"/>
    </xf>
    <xf numFmtId="2" fontId="24" fillId="8" borderId="33" xfId="0" applyNumberFormat="1" applyFont="1" applyFill="1" applyBorder="1" applyAlignment="1">
      <alignment horizontal="center" vertical="center" wrapText="1"/>
    </xf>
    <xf numFmtId="2" fontId="24" fillId="8" borderId="27" xfId="0" applyNumberFormat="1" applyFont="1" applyFill="1" applyBorder="1" applyAlignment="1">
      <alignment horizontal="center" vertical="center" wrapText="1"/>
    </xf>
    <xf numFmtId="0" fontId="24" fillId="10" borderId="34" xfId="0" applyFont="1" applyFill="1" applyBorder="1" applyAlignment="1">
      <alignment horizontal="center" vertical="center" wrapText="1"/>
    </xf>
    <xf numFmtId="168" fontId="24" fillId="10" borderId="34" xfId="1" applyNumberFormat="1" applyFont="1" applyFill="1" applyBorder="1" applyAlignment="1">
      <alignment horizontal="center" vertical="center" wrapText="1"/>
    </xf>
    <xf numFmtId="0" fontId="0" fillId="0" borderId="0" xfId="0" applyAlignment="1">
      <alignment horizontal="center"/>
    </xf>
    <xf numFmtId="169" fontId="25" fillId="11" borderId="1" xfId="0" applyNumberFormat="1" applyFont="1" applyFill="1" applyBorder="1" applyAlignment="1">
      <alignment horizontal="center" vertical="center" wrapText="1"/>
    </xf>
    <xf numFmtId="165" fontId="10" fillId="0" borderId="1" xfId="1" applyFont="1" applyBorder="1"/>
    <xf numFmtId="0" fontId="25" fillId="11" borderId="1" xfId="0" applyFont="1" applyFill="1" applyBorder="1" applyAlignment="1">
      <alignment horizontal="center" vertical="center"/>
    </xf>
    <xf numFmtId="165" fontId="10" fillId="0" borderId="1" xfId="1" applyFont="1" applyBorder="1" applyAlignment="1">
      <alignment horizontal="left"/>
    </xf>
    <xf numFmtId="0" fontId="0" fillId="0" borderId="1" xfId="0" applyBorder="1" applyAlignment="1">
      <alignment horizontal="center"/>
    </xf>
    <xf numFmtId="168" fontId="10" fillId="0" borderId="0" xfId="1" applyNumberFormat="1" applyFont="1"/>
    <xf numFmtId="168" fontId="10" fillId="0" borderId="1" xfId="1" applyNumberFormat="1" applyFont="1" applyBorder="1"/>
    <xf numFmtId="0" fontId="0" fillId="0" borderId="1" xfId="0" applyBorder="1" applyAlignment="1">
      <alignment horizontal="center" vertical="top"/>
    </xf>
    <xf numFmtId="0" fontId="0" fillId="0" borderId="1" xfId="0" applyBorder="1" applyAlignment="1">
      <alignment horizontal="left" vertical="top"/>
    </xf>
    <xf numFmtId="0" fontId="0" fillId="0" borderId="1" xfId="0" applyBorder="1"/>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168" fontId="10" fillId="0" borderId="32" xfId="1" applyNumberFormat="1" applyFont="1" applyBorder="1"/>
    <xf numFmtId="168" fontId="10" fillId="0" borderId="32" xfId="1" applyNumberFormat="1" applyFont="1" applyBorder="1" applyAlignment="1">
      <alignment wrapText="1"/>
    </xf>
    <xf numFmtId="0" fontId="0" fillId="0" borderId="36" xfId="0"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14" fillId="0" borderId="1" xfId="0" applyFont="1" applyBorder="1" applyAlignment="1">
      <alignment horizontal="center"/>
    </xf>
    <xf numFmtId="0" fontId="0" fillId="0" borderId="1" xfId="0" applyBorder="1" applyAlignment="1">
      <alignment vertical="top"/>
    </xf>
    <xf numFmtId="0" fontId="0" fillId="0" borderId="1" xfId="0" applyBorder="1" applyAlignment="1">
      <alignment vertical="top" wrapText="1"/>
    </xf>
    <xf numFmtId="169" fontId="26" fillId="0" borderId="1" xfId="0" applyNumberFormat="1" applyFont="1" applyBorder="1" applyAlignment="1">
      <alignment horizontal="right" vertical="center"/>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Fill="1" applyBorder="1"/>
    <xf numFmtId="0" fontId="0" fillId="0" borderId="1" xfId="0" applyFont="1" applyBorder="1" applyAlignment="1">
      <alignment vertical="top" wrapText="1"/>
    </xf>
    <xf numFmtId="0" fontId="0" fillId="0" borderId="1" xfId="0" applyFont="1" applyBorder="1"/>
    <xf numFmtId="0" fontId="0" fillId="0" borderId="1" xfId="0" applyFont="1" applyBorder="1" applyAlignment="1">
      <alignment horizontal="justify" vertical="center"/>
    </xf>
    <xf numFmtId="0" fontId="0" fillId="0" borderId="9" xfId="0" applyFont="1" applyBorder="1" applyAlignment="1">
      <alignment horizontal="justify" vertical="center" wrapText="1"/>
    </xf>
    <xf numFmtId="0" fontId="0" fillId="0" borderId="1" xfId="0" applyFont="1" applyBorder="1" applyAlignment="1">
      <alignment vertical="center" wrapText="1"/>
    </xf>
    <xf numFmtId="0" fontId="0" fillId="0" borderId="1" xfId="0" applyBorder="1" applyAlignment="1">
      <alignment horizontal="justify" vertical="center" wrapText="1"/>
    </xf>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justify" vertical="center" wrapText="1"/>
    </xf>
    <xf numFmtId="0" fontId="0" fillId="0" borderId="0" xfId="0" applyAlignment="1">
      <alignment horizontal="center" vertical="center" wrapText="1"/>
    </xf>
    <xf numFmtId="0" fontId="0" fillId="12" borderId="5" xfId="0" applyFill="1" applyBorder="1" applyAlignment="1">
      <alignment horizontal="center" vertical="center" wrapText="1"/>
    </xf>
    <xf numFmtId="0" fontId="0" fillId="12" borderId="1" xfId="0" applyFill="1" applyBorder="1" applyAlignment="1">
      <alignment horizontal="center"/>
    </xf>
    <xf numFmtId="0" fontId="0" fillId="12" borderId="1" xfId="0" applyFill="1" applyBorder="1"/>
    <xf numFmtId="0" fontId="11" fillId="12" borderId="1" xfId="0" applyFont="1" applyFill="1" applyBorder="1" applyAlignment="1">
      <alignment wrapText="1"/>
    </xf>
    <xf numFmtId="168" fontId="10" fillId="12" borderId="1" xfId="1" applyNumberFormat="1" applyFont="1" applyFill="1" applyBorder="1"/>
    <xf numFmtId="0" fontId="0" fillId="12" borderId="1" xfId="0" applyFill="1" applyBorder="1" applyAlignment="1">
      <alignment wrapText="1"/>
    </xf>
    <xf numFmtId="0" fontId="0" fillId="12" borderId="1" xfId="0" applyFill="1" applyBorder="1" applyAlignment="1">
      <alignment horizontal="center" vertical="center" wrapText="1"/>
    </xf>
    <xf numFmtId="0" fontId="0" fillId="12" borderId="1" xfId="0" applyFill="1" applyBorder="1" applyAlignment="1">
      <alignment horizontal="center" vertical="top"/>
    </xf>
    <xf numFmtId="0" fontId="0" fillId="12" borderId="1" xfId="0" applyFill="1" applyBorder="1" applyAlignment="1">
      <alignment vertical="top"/>
    </xf>
    <xf numFmtId="0" fontId="0" fillId="0" borderId="35" xfId="0" applyBorder="1" applyAlignment="1">
      <alignment horizontal="center"/>
    </xf>
    <xf numFmtId="0" fontId="27" fillId="13" borderId="1" xfId="0" applyFont="1" applyFill="1" applyBorder="1" applyAlignment="1">
      <alignment horizontal="center" vertical="center"/>
    </xf>
    <xf numFmtId="169" fontId="27" fillId="13" borderId="1" xfId="0" applyNumberFormat="1" applyFont="1" applyFill="1" applyBorder="1" applyAlignment="1">
      <alignment horizontal="center" vertical="center" wrapText="1"/>
    </xf>
    <xf numFmtId="0" fontId="28" fillId="13" borderId="1" xfId="0" applyFont="1" applyFill="1" applyBorder="1" applyAlignment="1">
      <alignment horizontal="left" wrapText="1"/>
    </xf>
    <xf numFmtId="0" fontId="28" fillId="13" borderId="1" xfId="0" applyFont="1" applyFill="1" applyBorder="1" applyAlignment="1">
      <alignment wrapText="1"/>
    </xf>
    <xf numFmtId="0" fontId="29" fillId="0" borderId="1" xfId="0" applyFont="1" applyBorder="1" applyAlignment="1">
      <alignment vertical="top"/>
    </xf>
    <xf numFmtId="0" fontId="29" fillId="0" borderId="1" xfId="0" applyFont="1" applyBorder="1" applyAlignment="1">
      <alignment horizontal="left" vertical="top" wrapText="1"/>
    </xf>
    <xf numFmtId="0" fontId="29" fillId="0" borderId="1" xfId="0" applyFont="1" applyBorder="1" applyAlignment="1">
      <alignment horizontal="center" vertical="top"/>
    </xf>
    <xf numFmtId="0" fontId="29" fillId="0" borderId="1" xfId="0" applyFont="1" applyBorder="1" applyAlignment="1">
      <alignment vertical="top" wrapText="1"/>
    </xf>
    <xf numFmtId="0" fontId="29" fillId="0" borderId="1" xfId="0" applyFont="1" applyBorder="1"/>
    <xf numFmtId="0" fontId="29" fillId="0" borderId="1" xfId="0" applyFont="1" applyBorder="1" applyAlignment="1">
      <alignment horizontal="left" vertical="top" indent="2"/>
    </xf>
    <xf numFmtId="0" fontId="29" fillId="0" borderId="1" xfId="0" applyFont="1" applyBorder="1" applyAlignment="1">
      <alignment horizontal="right" vertical="top"/>
    </xf>
    <xf numFmtId="0" fontId="29" fillId="0" borderId="1" xfId="0" applyFont="1" applyBorder="1" applyAlignment="1">
      <alignment horizontal="center"/>
    </xf>
    <xf numFmtId="0" fontId="29" fillId="0" borderId="1" xfId="0" applyFont="1" applyBorder="1" applyAlignment="1">
      <alignment horizontal="left" vertical="center" wrapText="1"/>
    </xf>
    <xf numFmtId="0" fontId="29" fillId="0" borderId="1" xfId="0" applyFont="1" applyFill="1" applyBorder="1" applyAlignment="1">
      <alignment horizontal="justify" vertical="center"/>
    </xf>
    <xf numFmtId="0" fontId="29" fillId="2" borderId="1" xfId="0" applyFont="1" applyFill="1" applyBorder="1" applyAlignment="1">
      <alignment horizontal="left" vertical="center" wrapText="1"/>
    </xf>
    <xf numFmtId="0" fontId="29" fillId="0" borderId="1" xfId="0" applyFont="1" applyBorder="1" applyAlignment="1">
      <alignment horizontal="justify" vertical="center"/>
    </xf>
    <xf numFmtId="0" fontId="29" fillId="2" borderId="1" xfId="0" applyFont="1" applyFill="1" applyBorder="1" applyAlignment="1">
      <alignment wrapText="1"/>
    </xf>
    <xf numFmtId="0" fontId="29" fillId="2" borderId="1" xfId="0" applyFont="1" applyFill="1" applyBorder="1" applyAlignment="1">
      <alignment horizontal="left" wrapText="1"/>
    </xf>
    <xf numFmtId="0" fontId="27" fillId="13" borderId="1" xfId="0" applyFont="1" applyFill="1" applyBorder="1" applyAlignment="1">
      <alignment horizontal="left" wrapText="1"/>
    </xf>
    <xf numFmtId="0" fontId="29" fillId="0" borderId="1" xfId="0" applyFont="1" applyBorder="1" applyAlignment="1">
      <alignment wrapText="1"/>
    </xf>
    <xf numFmtId="0" fontId="29" fillId="0" borderId="1" xfId="0" applyFont="1" applyFill="1" applyBorder="1" applyAlignment="1">
      <alignment wrapText="1"/>
    </xf>
    <xf numFmtId="0" fontId="29" fillId="0" borderId="1" xfId="0" applyFont="1" applyFill="1" applyBorder="1" applyAlignment="1">
      <alignment vertical="top"/>
    </xf>
    <xf numFmtId="0" fontId="28" fillId="13" borderId="1" xfId="0" applyFont="1" applyFill="1" applyBorder="1" applyAlignment="1">
      <alignment vertical="center" wrapText="1"/>
    </xf>
    <xf numFmtId="0" fontId="28" fillId="13" borderId="1" xfId="0" applyFont="1" applyFill="1" applyBorder="1" applyAlignment="1">
      <alignment horizontal="left" vertical="center" wrapText="1"/>
    </xf>
    <xf numFmtId="0" fontId="29" fillId="0" borderId="1" xfId="0" applyFont="1" applyBorder="1" applyAlignment="1">
      <alignment vertical="center"/>
    </xf>
    <xf numFmtId="0" fontId="11" fillId="2" borderId="0" xfId="6" applyFont="1" applyFill="1" applyAlignment="1">
      <alignment vertical="center"/>
    </xf>
    <xf numFmtId="0" fontId="30" fillId="2" borderId="0" xfId="6" applyFont="1" applyFill="1" applyAlignment="1">
      <alignment vertical="center"/>
    </xf>
    <xf numFmtId="0" fontId="11" fillId="2" borderId="0" xfId="6" applyFont="1" applyFill="1" applyAlignment="1">
      <alignment horizontal="justify" vertical="center" wrapText="1"/>
    </xf>
    <xf numFmtId="0" fontId="11" fillId="2" borderId="0" xfId="6" applyFont="1" applyFill="1" applyAlignment="1">
      <alignment horizontal="center" vertical="center" wrapText="1"/>
    </xf>
    <xf numFmtId="168" fontId="11" fillId="2" borderId="0" xfId="1" applyNumberFormat="1" applyFont="1" applyFill="1" applyAlignment="1">
      <alignment horizontal="center" vertical="center"/>
    </xf>
    <xf numFmtId="0" fontId="11" fillId="0" borderId="0" xfId="6" applyFont="1" applyFill="1" applyAlignment="1">
      <alignment vertical="center"/>
    </xf>
    <xf numFmtId="0" fontId="12" fillId="14" borderId="37" xfId="6" applyFont="1" applyFill="1" applyBorder="1" applyAlignment="1" applyProtection="1">
      <alignment horizontal="center" vertical="center" wrapText="1"/>
    </xf>
    <xf numFmtId="168" fontId="12" fillId="14" borderId="37" xfId="1" applyNumberFormat="1" applyFont="1" applyFill="1" applyBorder="1" applyAlignment="1" applyProtection="1">
      <alignment horizontal="center" vertical="center" wrapText="1"/>
    </xf>
    <xf numFmtId="168" fontId="12" fillId="14" borderId="37" xfId="2" applyNumberFormat="1" applyFont="1" applyFill="1" applyBorder="1" applyAlignment="1">
      <alignment horizontal="center" vertical="center" wrapText="1"/>
    </xf>
    <xf numFmtId="0" fontId="12" fillId="14" borderId="37" xfId="6" applyFont="1" applyFill="1" applyBorder="1" applyAlignment="1">
      <alignment horizontal="center" vertical="center" wrapText="1"/>
    </xf>
    <xf numFmtId="0" fontId="12" fillId="0" borderId="0" xfId="6" applyFont="1" applyFill="1" applyAlignment="1">
      <alignment horizontal="center" vertical="center" wrapText="1"/>
    </xf>
    <xf numFmtId="0" fontId="12" fillId="2" borderId="0" xfId="6" applyFont="1" applyFill="1" applyAlignment="1">
      <alignment horizontal="center" vertical="center" wrapText="1"/>
    </xf>
    <xf numFmtId="0" fontId="14" fillId="15" borderId="3" xfId="0" applyFont="1" applyFill="1" applyBorder="1" applyAlignment="1">
      <alignment horizontal="justify" vertical="center" wrapText="1"/>
    </xf>
    <xf numFmtId="0" fontId="14" fillId="15" borderId="3" xfId="6" applyFont="1" applyFill="1" applyBorder="1" applyAlignment="1">
      <alignment horizontal="center" vertical="center"/>
    </xf>
    <xf numFmtId="168" fontId="13" fillId="15" borderId="3" xfId="1" applyNumberFormat="1" applyFont="1" applyFill="1" applyBorder="1" applyAlignment="1" applyProtection="1">
      <alignment horizontal="center" vertical="center" wrapText="1"/>
    </xf>
    <xf numFmtId="0" fontId="14" fillId="0" borderId="0" xfId="6" applyFont="1" applyFill="1" applyAlignment="1">
      <alignment vertical="center"/>
    </xf>
    <xf numFmtId="0" fontId="14" fillId="15" borderId="0" xfId="6" applyFont="1" applyFill="1" applyAlignment="1">
      <alignment vertical="center"/>
    </xf>
    <xf numFmtId="0" fontId="14" fillId="15" borderId="1" xfId="0" applyFont="1" applyFill="1" applyBorder="1" applyAlignment="1">
      <alignment horizontal="justify" vertical="center" wrapText="1"/>
    </xf>
    <xf numFmtId="0" fontId="14" fillId="15" borderId="1" xfId="6" applyFont="1" applyFill="1" applyBorder="1" applyAlignment="1">
      <alignment horizontal="center" vertical="center"/>
    </xf>
    <xf numFmtId="168" fontId="13" fillId="15" borderId="1" xfId="1" applyNumberFormat="1" applyFont="1" applyFill="1" applyBorder="1" applyAlignment="1" applyProtection="1">
      <alignment horizontal="center" vertical="center" wrapText="1"/>
    </xf>
    <xf numFmtId="0" fontId="16" fillId="15" borderId="1" xfId="6" applyFont="1" applyFill="1" applyBorder="1" applyAlignment="1" applyProtection="1">
      <alignment horizontal="justify" vertical="center" wrapText="1"/>
    </xf>
    <xf numFmtId="0" fontId="14" fillId="15" borderId="2" xfId="6" applyFont="1" applyFill="1" applyBorder="1" applyAlignment="1" applyProtection="1">
      <alignment horizontal="justify" vertical="center" wrapText="1"/>
    </xf>
    <xf numFmtId="0" fontId="14" fillId="15" borderId="2" xfId="6" applyFont="1" applyFill="1" applyBorder="1" applyAlignment="1">
      <alignment horizontal="center" vertical="center"/>
    </xf>
    <xf numFmtId="168" fontId="13" fillId="15" borderId="2" xfId="1" applyNumberFormat="1" applyFont="1" applyFill="1" applyBorder="1" applyAlignment="1" applyProtection="1">
      <alignment horizontal="center" vertical="center" wrapText="1"/>
    </xf>
    <xf numFmtId="0" fontId="11" fillId="15" borderId="0" xfId="6" applyFont="1" applyFill="1" applyAlignment="1">
      <alignment vertical="center"/>
    </xf>
    <xf numFmtId="0" fontId="14" fillId="15" borderId="4" xfId="6" applyFont="1" applyFill="1" applyBorder="1" applyAlignment="1" applyProtection="1">
      <alignment horizontal="justify" vertical="center" wrapText="1"/>
    </xf>
    <xf numFmtId="0" fontId="14" fillId="15" borderId="4" xfId="6" applyFont="1" applyFill="1" applyBorder="1" applyAlignment="1">
      <alignment horizontal="center" vertical="center"/>
    </xf>
    <xf numFmtId="168" fontId="13" fillId="15" borderId="4" xfId="1" applyNumberFormat="1" applyFont="1" applyFill="1" applyBorder="1" applyAlignment="1" applyProtection="1">
      <alignment horizontal="center" vertical="center" wrapText="1"/>
    </xf>
    <xf numFmtId="0" fontId="14" fillId="15" borderId="1" xfId="6" applyFont="1" applyFill="1" applyBorder="1" applyAlignment="1" applyProtection="1">
      <alignment horizontal="justify" vertical="center" wrapText="1"/>
    </xf>
    <xf numFmtId="0" fontId="14" fillId="15" borderId="4" xfId="6" applyFont="1" applyFill="1" applyBorder="1" applyAlignment="1" applyProtection="1">
      <alignment horizontal="justify" vertical="center"/>
    </xf>
    <xf numFmtId="0" fontId="14" fillId="16" borderId="3" xfId="0" applyFont="1" applyFill="1" applyBorder="1" applyAlignment="1">
      <alignment horizontal="justify" vertical="center" wrapText="1"/>
    </xf>
    <xf numFmtId="0" fontId="14" fillId="16" borderId="3" xfId="0" applyFont="1" applyFill="1" applyBorder="1" applyAlignment="1">
      <alignment horizontal="center" vertical="center" wrapText="1"/>
    </xf>
    <xf numFmtId="168" fontId="14" fillId="16" borderId="3" xfId="1" applyNumberFormat="1" applyFont="1" applyFill="1" applyBorder="1" applyAlignment="1">
      <alignment horizontal="center" vertical="center" wrapText="1"/>
    </xf>
    <xf numFmtId="0" fontId="16" fillId="16" borderId="1" xfId="0" applyFont="1" applyFill="1" applyBorder="1" applyAlignment="1">
      <alignment horizontal="justify" vertical="center" wrapText="1"/>
    </xf>
    <xf numFmtId="0" fontId="14" fillId="16" borderId="1" xfId="0" applyFont="1" applyFill="1" applyBorder="1" applyAlignment="1">
      <alignment horizontal="center" vertical="center" wrapText="1"/>
    </xf>
    <xf numFmtId="168" fontId="14" fillId="16" borderId="1" xfId="1" applyNumberFormat="1" applyFont="1" applyFill="1" applyBorder="1" applyAlignment="1">
      <alignment horizontal="center" vertical="center" wrapText="1"/>
    </xf>
    <xf numFmtId="0" fontId="14" fillId="16" borderId="1" xfId="0" applyFont="1" applyFill="1" applyBorder="1" applyAlignment="1">
      <alignment horizontal="justify" vertical="center" wrapText="1"/>
    </xf>
    <xf numFmtId="0" fontId="14" fillId="16" borderId="2" xfId="0" applyFont="1" applyFill="1" applyBorder="1" applyAlignment="1">
      <alignment horizontal="justify" vertical="center" wrapText="1"/>
    </xf>
    <xf numFmtId="0" fontId="14" fillId="16" borderId="2" xfId="0" applyFont="1" applyFill="1" applyBorder="1" applyAlignment="1">
      <alignment horizontal="center" vertical="center" wrapText="1"/>
    </xf>
    <xf numFmtId="168" fontId="14" fillId="16" borderId="2" xfId="1" applyNumberFormat="1" applyFont="1" applyFill="1" applyBorder="1" applyAlignment="1">
      <alignment horizontal="center" vertical="center" wrapText="1"/>
    </xf>
    <xf numFmtId="0" fontId="30" fillId="2" borderId="0" xfId="6" applyFont="1" applyFill="1" applyBorder="1" applyAlignment="1">
      <alignment horizontal="center" vertical="center" wrapText="1"/>
    </xf>
    <xf numFmtId="0" fontId="11" fillId="2" borderId="0" xfId="6" applyFont="1" applyFill="1" applyBorder="1" applyAlignment="1">
      <alignment horizontal="justify" vertical="center" wrapText="1"/>
    </xf>
    <xf numFmtId="0" fontId="11" fillId="2" borderId="0" xfId="6" applyFont="1" applyFill="1" applyBorder="1" applyAlignment="1">
      <alignment horizontal="center" vertical="center" wrapText="1"/>
    </xf>
    <xf numFmtId="168" fontId="11" fillId="2" borderId="0" xfId="1" applyNumberFormat="1" applyFont="1" applyFill="1" applyBorder="1" applyAlignment="1">
      <alignment horizontal="center" vertical="center" wrapText="1"/>
    </xf>
    <xf numFmtId="167" fontId="11" fillId="2" borderId="0" xfId="3" applyNumberFormat="1" applyFont="1" applyFill="1" applyAlignment="1">
      <alignment vertical="center"/>
    </xf>
    <xf numFmtId="165" fontId="10" fillId="0" borderId="1" xfId="1" applyFont="1" applyBorder="1" applyAlignment="1">
      <alignment horizontal="center" vertical="center"/>
    </xf>
    <xf numFmtId="0" fontId="0" fillId="0" borderId="1" xfId="0" applyBorder="1" applyAlignment="1">
      <alignment horizontal="center" vertical="center"/>
    </xf>
    <xf numFmtId="0" fontId="0" fillId="2" borderId="1" xfId="0" applyFont="1" applyFill="1" applyBorder="1" applyAlignment="1">
      <alignment horizontal="center" vertical="center"/>
    </xf>
    <xf numFmtId="0" fontId="0" fillId="0" borderId="1" xfId="0" applyBorder="1" applyAlignment="1">
      <alignment vertical="center"/>
    </xf>
    <xf numFmtId="169" fontId="8" fillId="17" borderId="1" xfId="0" applyNumberFormat="1" applyFont="1" applyFill="1" applyBorder="1" applyAlignment="1">
      <alignment horizontal="center" vertical="center" wrapText="1"/>
    </xf>
    <xf numFmtId="0" fontId="0" fillId="0" borderId="35" xfId="0" applyBorder="1" applyAlignment="1">
      <alignment horizontal="center" vertical="center"/>
    </xf>
    <xf numFmtId="0" fontId="8" fillId="17" borderId="1"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8" fillId="17" borderId="12" xfId="0" applyFont="1" applyFill="1" applyBorder="1" applyAlignment="1">
      <alignment horizontal="center" vertical="center"/>
    </xf>
    <xf numFmtId="0" fontId="16" fillId="17" borderId="30" xfId="0" applyFont="1" applyFill="1" applyBorder="1" applyAlignment="1">
      <alignment horizontal="center" vertical="center" wrapText="1"/>
    </xf>
    <xf numFmtId="42" fontId="10" fillId="2" borderId="30" xfId="4" applyFont="1" applyFill="1" applyBorder="1" applyAlignment="1">
      <alignment vertical="center"/>
    </xf>
    <xf numFmtId="0" fontId="12" fillId="0" borderId="52" xfId="0" applyFont="1" applyFill="1" applyBorder="1" applyAlignment="1">
      <alignment horizontal="right" vertical="center" wrapText="1"/>
    </xf>
    <xf numFmtId="0" fontId="0" fillId="0" borderId="53" xfId="0" applyFill="1" applyBorder="1" applyAlignment="1">
      <alignment vertical="center"/>
    </xf>
    <xf numFmtId="0" fontId="0" fillId="2" borderId="53" xfId="0" applyFill="1" applyBorder="1" applyAlignment="1">
      <alignment vertical="center"/>
    </xf>
    <xf numFmtId="0" fontId="0" fillId="0" borderId="0" xfId="0" applyBorder="1" applyAlignment="1">
      <alignment horizontal="center" vertical="center" wrapText="1"/>
    </xf>
    <xf numFmtId="42" fontId="0" fillId="17" borderId="30" xfId="0" applyNumberFormat="1" applyFill="1" applyBorder="1" applyAlignment="1">
      <alignment vertical="center"/>
    </xf>
    <xf numFmtId="164" fontId="0" fillId="17" borderId="30" xfId="0" applyNumberFormat="1" applyFill="1" applyBorder="1" applyAlignment="1">
      <alignment vertical="center"/>
    </xf>
    <xf numFmtId="164" fontId="0" fillId="17" borderId="31" xfId="0" applyNumberFormat="1" applyFill="1" applyBorder="1" applyAlignment="1">
      <alignment vertical="center"/>
    </xf>
    <xf numFmtId="0" fontId="0" fillId="0" borderId="39" xfId="0" applyBorder="1" applyAlignment="1">
      <alignment vertical="center" wrapText="1"/>
    </xf>
    <xf numFmtId="0" fontId="0" fillId="2" borderId="1" xfId="0"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8" borderId="32" xfId="0" applyNumberFormat="1" applyFont="1" applyFill="1" applyBorder="1" applyAlignment="1">
      <alignment horizontal="center" vertical="center" wrapText="1"/>
    </xf>
    <xf numFmtId="2" fontId="24" fillId="7" borderId="32" xfId="0" applyNumberFormat="1" applyFont="1" applyFill="1" applyBorder="1" applyAlignment="1">
      <alignment horizontal="center" vertical="center" wrapText="1"/>
    </xf>
    <xf numFmtId="0" fontId="0" fillId="2" borderId="12" xfId="0"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5"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27" fillId="13" borderId="1" xfId="0" applyFont="1" applyFill="1" applyBorder="1" applyAlignment="1">
      <alignment horizontal="center" vertical="center" wrapText="1"/>
    </xf>
    <xf numFmtId="0" fontId="0" fillId="2" borderId="0" xfId="0" applyFill="1" applyBorder="1" applyAlignment="1">
      <alignment vertical="center" wrapText="1"/>
    </xf>
    <xf numFmtId="0" fontId="0" fillId="2" borderId="52" xfId="0" applyFill="1" applyBorder="1" applyAlignment="1">
      <alignment vertical="center"/>
    </xf>
    <xf numFmtId="1" fontId="14" fillId="15" borderId="1" xfId="3" applyNumberFormat="1" applyFont="1" applyFill="1" applyBorder="1" applyAlignment="1">
      <alignment horizontal="center" vertical="center" wrapText="1"/>
    </xf>
    <xf numFmtId="0" fontId="14" fillId="15" borderId="30" xfId="6" applyFont="1" applyFill="1" applyBorder="1" applyAlignment="1">
      <alignment horizontal="center" vertical="center"/>
    </xf>
    <xf numFmtId="1" fontId="14" fillId="15" borderId="4" xfId="3" applyNumberFormat="1" applyFont="1" applyFill="1" applyBorder="1" applyAlignment="1">
      <alignment horizontal="center" vertical="center" wrapText="1"/>
    </xf>
    <xf numFmtId="0" fontId="14" fillId="15" borderId="38" xfId="6" applyFont="1" applyFill="1" applyBorder="1" applyAlignment="1">
      <alignment horizontal="center" vertical="center"/>
    </xf>
    <xf numFmtId="0" fontId="20" fillId="3" borderId="3"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28" xfId="0" applyNumberFormat="1" applyFont="1" applyFill="1" applyBorder="1" applyAlignment="1">
      <alignment horizontal="center" vertical="center" wrapText="1"/>
    </xf>
    <xf numFmtId="2" fontId="24" fillId="6" borderId="38" xfId="0" applyNumberFormat="1" applyFont="1" applyFill="1" applyBorder="1" applyAlignment="1">
      <alignment horizontal="center" vertical="center" wrapText="1"/>
    </xf>
    <xf numFmtId="0" fontId="31" fillId="2" borderId="0" xfId="0" applyFont="1" applyFill="1" applyAlignment="1">
      <alignment horizontal="center" wrapText="1"/>
    </xf>
    <xf numFmtId="0" fontId="24" fillId="10" borderId="24" xfId="0" applyFont="1" applyFill="1" applyBorder="1" applyAlignment="1">
      <alignment horizontal="center" vertical="center" wrapText="1"/>
    </xf>
    <xf numFmtId="0" fontId="24" fillId="10" borderId="22" xfId="0" applyFont="1" applyFill="1" applyBorder="1" applyAlignment="1">
      <alignment horizontal="center" vertical="center" wrapText="1"/>
    </xf>
    <xf numFmtId="0" fontId="24" fillId="10" borderId="40" xfId="0" applyFont="1" applyFill="1" applyBorder="1" applyAlignment="1">
      <alignment horizontal="center" vertical="center" wrapText="1"/>
    </xf>
    <xf numFmtId="167" fontId="0" fillId="3" borderId="37" xfId="0" applyNumberFormat="1"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25" xfId="0" applyFont="1" applyFill="1" applyBorder="1" applyAlignment="1">
      <alignment horizontal="center" vertical="center" wrapText="1"/>
    </xf>
    <xf numFmtId="168" fontId="10" fillId="3" borderId="37" xfId="1" applyNumberFormat="1" applyFont="1" applyFill="1" applyBorder="1" applyAlignment="1">
      <alignment horizontal="center" vertical="center" wrapText="1"/>
    </xf>
    <xf numFmtId="168" fontId="10" fillId="3" borderId="34" xfId="1" applyNumberFormat="1" applyFont="1" applyFill="1" applyBorder="1" applyAlignment="1">
      <alignment horizontal="center" vertical="center" wrapText="1"/>
    </xf>
    <xf numFmtId="168" fontId="10" fillId="3" borderId="25" xfId="1" applyNumberFormat="1" applyFont="1" applyFill="1" applyBorder="1" applyAlignment="1">
      <alignment horizontal="center" vertical="center" wrapText="1"/>
    </xf>
    <xf numFmtId="2" fontId="24" fillId="7" borderId="28" xfId="0" applyNumberFormat="1" applyFont="1" applyFill="1" applyBorder="1" applyAlignment="1">
      <alignment horizontal="center" vertical="center" wrapText="1"/>
    </xf>
    <xf numFmtId="2" fontId="24" fillId="7" borderId="31" xfId="0" applyNumberFormat="1" applyFont="1" applyFill="1" applyBorder="1" applyAlignment="1">
      <alignment horizontal="center" vertical="center" wrapText="1"/>
    </xf>
    <xf numFmtId="2" fontId="24" fillId="7" borderId="5" xfId="0" applyNumberFormat="1" applyFont="1" applyFill="1" applyBorder="1" applyAlignment="1">
      <alignment horizontal="center" vertical="center" wrapText="1"/>
    </xf>
    <xf numFmtId="2" fontId="24" fillId="7" borderId="2" xfId="0" applyNumberFormat="1" applyFont="1" applyFill="1" applyBorder="1" applyAlignment="1">
      <alignment horizontal="center" vertical="center" wrapText="1"/>
    </xf>
    <xf numFmtId="2" fontId="24" fillId="7" borderId="26" xfId="0" applyNumberFormat="1" applyFont="1" applyFill="1" applyBorder="1" applyAlignment="1">
      <alignment horizontal="center" vertical="center" wrapText="1"/>
    </xf>
    <xf numFmtId="2" fontId="24" fillId="7" borderId="13" xfId="0" applyNumberFormat="1" applyFont="1" applyFill="1" applyBorder="1" applyAlignment="1">
      <alignment horizontal="center" vertical="center" wrapText="1"/>
    </xf>
    <xf numFmtId="2" fontId="24" fillId="8" borderId="26" xfId="0" applyNumberFormat="1" applyFont="1" applyFill="1" applyBorder="1" applyAlignment="1">
      <alignment horizontal="center" vertical="center" wrapText="1"/>
    </xf>
    <xf numFmtId="2" fontId="24" fillId="8" borderId="17" xfId="0" applyNumberFormat="1" applyFont="1" applyFill="1" applyBorder="1" applyAlignment="1">
      <alignment horizontal="center" vertical="center" wrapText="1"/>
    </xf>
    <xf numFmtId="2" fontId="24" fillId="8" borderId="32" xfId="0" applyNumberFormat="1" applyFont="1" applyFill="1" applyBorder="1" applyAlignment="1">
      <alignment horizontal="center" vertical="center" wrapText="1"/>
    </xf>
    <xf numFmtId="167" fontId="32" fillId="7" borderId="21" xfId="3" applyNumberFormat="1" applyFont="1" applyFill="1" applyBorder="1" applyAlignment="1">
      <alignment horizontal="center"/>
    </xf>
    <xf numFmtId="167" fontId="32" fillId="7" borderId="41" xfId="3" applyNumberFormat="1" applyFont="1" applyFill="1" applyBorder="1" applyAlignment="1">
      <alignment horizontal="center"/>
    </xf>
    <xf numFmtId="167" fontId="32" fillId="7" borderId="42" xfId="3" applyNumberFormat="1" applyFont="1" applyFill="1" applyBorder="1" applyAlignment="1">
      <alignment horizontal="center"/>
    </xf>
    <xf numFmtId="167" fontId="32" fillId="6" borderId="21" xfId="3" applyNumberFormat="1" applyFont="1" applyFill="1" applyBorder="1" applyAlignment="1">
      <alignment horizontal="center"/>
    </xf>
    <xf numFmtId="167" fontId="32" fillId="6" borderId="41" xfId="3" applyNumberFormat="1" applyFont="1" applyFill="1" applyBorder="1" applyAlignment="1">
      <alignment horizontal="center"/>
    </xf>
    <xf numFmtId="167" fontId="32" fillId="6" borderId="42" xfId="3" applyNumberFormat="1" applyFont="1" applyFill="1" applyBorder="1" applyAlignment="1">
      <alignment horizontal="center"/>
    </xf>
    <xf numFmtId="167" fontId="19" fillId="3" borderId="21" xfId="3" applyNumberFormat="1" applyFont="1" applyFill="1" applyBorder="1" applyAlignment="1">
      <alignment horizontal="center"/>
    </xf>
    <xf numFmtId="167" fontId="19" fillId="3" borderId="41" xfId="3" applyNumberFormat="1" applyFont="1" applyFill="1" applyBorder="1" applyAlignment="1">
      <alignment horizontal="center"/>
    </xf>
    <xf numFmtId="167" fontId="19" fillId="3" borderId="43" xfId="3" applyNumberFormat="1" applyFont="1" applyFill="1" applyBorder="1" applyAlignment="1">
      <alignment horizontal="center"/>
    </xf>
    <xf numFmtId="167" fontId="19" fillId="3" borderId="44" xfId="3" applyNumberFormat="1" applyFont="1" applyFill="1" applyBorder="1" applyAlignment="1">
      <alignment horizontal="center"/>
    </xf>
    <xf numFmtId="167" fontId="0" fillId="3" borderId="37" xfId="0" applyNumberFormat="1" applyFont="1" applyFill="1" applyBorder="1" applyAlignment="1">
      <alignment horizontal="center" vertical="center"/>
    </xf>
    <xf numFmtId="0" fontId="0" fillId="3" borderId="34" xfId="0" applyFont="1" applyFill="1" applyBorder="1" applyAlignment="1">
      <alignment horizontal="center" vertical="center"/>
    </xf>
    <xf numFmtId="0" fontId="0" fillId="3" borderId="25" xfId="0" applyFont="1" applyFill="1" applyBorder="1" applyAlignment="1">
      <alignment horizontal="center" vertical="center"/>
    </xf>
    <xf numFmtId="168" fontId="10" fillId="3" borderId="37" xfId="1" applyNumberFormat="1" applyFont="1" applyFill="1" applyBorder="1" applyAlignment="1">
      <alignment horizontal="center" vertical="center"/>
    </xf>
    <xf numFmtId="168" fontId="10" fillId="3" borderId="34" xfId="1" applyNumberFormat="1" applyFont="1" applyFill="1" applyBorder="1" applyAlignment="1">
      <alignment horizontal="center" vertical="center"/>
    </xf>
    <xf numFmtId="168" fontId="10" fillId="3" borderId="25" xfId="1" applyNumberFormat="1" applyFont="1" applyFill="1" applyBorder="1" applyAlignment="1">
      <alignment horizontal="center" vertical="center"/>
    </xf>
    <xf numFmtId="168" fontId="10" fillId="2" borderId="34" xfId="1" applyNumberFormat="1" applyFont="1" applyFill="1" applyBorder="1" applyAlignment="1">
      <alignment horizontal="center" vertical="center" wrapText="1"/>
    </xf>
    <xf numFmtId="167" fontId="0" fillId="2" borderId="34" xfId="0" applyNumberFormat="1" applyFont="1" applyFill="1" applyBorder="1" applyAlignment="1">
      <alignment horizontal="center" vertical="center" wrapText="1"/>
    </xf>
    <xf numFmtId="0" fontId="0" fillId="2" borderId="34" xfId="0"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 xfId="0" applyNumberFormat="1" applyFont="1" applyFill="1" applyBorder="1" applyAlignment="1">
      <alignment horizontal="center" vertical="center" wrapText="1"/>
    </xf>
    <xf numFmtId="2" fontId="24" fillId="7" borderId="32" xfId="0" applyNumberFormat="1" applyFont="1" applyFill="1" applyBorder="1" applyAlignment="1">
      <alignment horizontal="center" vertical="center" wrapText="1"/>
    </xf>
    <xf numFmtId="2" fontId="24" fillId="7" borderId="7" xfId="0" applyNumberFormat="1" applyFont="1" applyFill="1" applyBorder="1" applyAlignment="1">
      <alignment horizontal="center" vertical="center" wrapText="1"/>
    </xf>
    <xf numFmtId="2" fontId="24" fillId="6" borderId="26" xfId="0" applyNumberFormat="1" applyFont="1" applyFill="1" applyBorder="1" applyAlignment="1">
      <alignment horizontal="center" vertical="center" wrapText="1"/>
    </xf>
    <xf numFmtId="2" fontId="24" fillId="6" borderId="17" xfId="0" applyNumberFormat="1" applyFont="1" applyFill="1" applyBorder="1" applyAlignment="1">
      <alignment horizontal="center" vertical="center" wrapText="1"/>
    </xf>
    <xf numFmtId="167" fontId="0" fillId="2" borderId="37" xfId="0" applyNumberFormat="1" applyFont="1" applyFill="1" applyBorder="1" applyAlignment="1">
      <alignment horizontal="center" vertical="center" wrapText="1"/>
    </xf>
    <xf numFmtId="0" fontId="0" fillId="2" borderId="25" xfId="0" applyFont="1" applyFill="1" applyBorder="1" applyAlignment="1">
      <alignment horizontal="center" vertical="center" wrapText="1"/>
    </xf>
    <xf numFmtId="168" fontId="24" fillId="10" borderId="24" xfId="1" applyNumberFormat="1" applyFont="1" applyFill="1" applyBorder="1" applyAlignment="1">
      <alignment horizontal="center" vertical="center" wrapText="1"/>
    </xf>
    <xf numFmtId="168" fontId="24" fillId="10" borderId="22" xfId="1" applyNumberFormat="1" applyFont="1" applyFill="1" applyBorder="1" applyAlignment="1">
      <alignment horizontal="center" vertical="center" wrapText="1"/>
    </xf>
    <xf numFmtId="168" fontId="24" fillId="10" borderId="40" xfId="1" applyNumberFormat="1" applyFont="1" applyFill="1" applyBorder="1" applyAlignment="1">
      <alignment horizontal="center" vertical="center" wrapText="1"/>
    </xf>
    <xf numFmtId="168" fontId="10" fillId="2" borderId="37" xfId="1" applyNumberFormat="1" applyFont="1" applyFill="1" applyBorder="1" applyAlignment="1">
      <alignment horizontal="center" vertical="center" wrapText="1"/>
    </xf>
    <xf numFmtId="168" fontId="10" fillId="2" borderId="25" xfId="1" applyNumberFormat="1" applyFont="1" applyFill="1" applyBorder="1" applyAlignment="1">
      <alignment horizontal="center" vertical="center" wrapText="1"/>
    </xf>
    <xf numFmtId="2" fontId="24" fillId="8" borderId="19" xfId="0" applyNumberFormat="1" applyFont="1" applyFill="1" applyBorder="1" applyAlignment="1">
      <alignment horizontal="center" vertical="center" wrapText="1"/>
    </xf>
    <xf numFmtId="2" fontId="24" fillId="8" borderId="18" xfId="0" applyNumberFormat="1" applyFont="1" applyFill="1" applyBorder="1" applyAlignment="1">
      <alignment horizontal="center" vertical="center" wrapText="1"/>
    </xf>
    <xf numFmtId="2" fontId="24" fillId="8" borderId="5" xfId="0" applyNumberFormat="1" applyFont="1" applyFill="1" applyBorder="1" applyAlignment="1">
      <alignment horizontal="center" vertical="center" wrapText="1"/>
    </xf>
    <xf numFmtId="2" fontId="24" fillId="8" borderId="4" xfId="0" applyNumberFormat="1" applyFont="1" applyFill="1" applyBorder="1" applyAlignment="1">
      <alignment horizontal="center" vertical="center" wrapText="1"/>
    </xf>
    <xf numFmtId="167" fontId="32" fillId="8" borderId="21" xfId="3" applyNumberFormat="1" applyFont="1" applyFill="1" applyBorder="1" applyAlignment="1">
      <alignment horizontal="center"/>
    </xf>
    <xf numFmtId="167" fontId="32" fillId="8" borderId="41" xfId="3" applyNumberFormat="1" applyFont="1" applyFill="1" applyBorder="1" applyAlignment="1">
      <alignment horizontal="center"/>
    </xf>
    <xf numFmtId="0" fontId="0" fillId="2" borderId="2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9" borderId="45" xfId="0" applyFont="1" applyFill="1" applyBorder="1" applyAlignment="1">
      <alignment horizontal="center" vertical="center" wrapText="1"/>
    </xf>
    <xf numFmtId="0" fontId="24" fillId="9" borderId="31" xfId="0" applyFont="1" applyFill="1" applyBorder="1" applyAlignment="1">
      <alignment horizontal="center" vertical="center" wrapText="1"/>
    </xf>
    <xf numFmtId="1" fontId="0" fillId="3" borderId="11" xfId="0" applyNumberFormat="1" applyFont="1" applyFill="1" applyBorder="1" applyAlignment="1">
      <alignment horizontal="center" vertical="center" wrapText="1"/>
    </xf>
    <xf numFmtId="1" fontId="0" fillId="3" borderId="12" xfId="0" applyNumberFormat="1" applyFont="1" applyFill="1" applyBorder="1" applyAlignment="1">
      <alignment horizontal="center" vertical="center" wrapText="1"/>
    </xf>
    <xf numFmtId="1" fontId="0" fillId="3" borderId="13" xfId="0" applyNumberFormat="1"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2" borderId="11" xfId="0" applyFont="1" applyFill="1" applyBorder="1" applyAlignment="1">
      <alignment horizontal="center" vertical="center"/>
    </xf>
    <xf numFmtId="167" fontId="15" fillId="2" borderId="21" xfId="0" applyNumberFormat="1" applyFont="1" applyFill="1" applyBorder="1" applyAlignment="1">
      <alignment horizontal="center"/>
    </xf>
    <xf numFmtId="167" fontId="15" fillId="2" borderId="41" xfId="0" applyNumberFormat="1" applyFont="1" applyFill="1" applyBorder="1" applyAlignment="1">
      <alignment horizontal="center"/>
    </xf>
    <xf numFmtId="167" fontId="15" fillId="2" borderId="42" xfId="0" applyNumberFormat="1" applyFont="1" applyFill="1" applyBorder="1" applyAlignment="1">
      <alignment horizontal="center"/>
    </xf>
    <xf numFmtId="0" fontId="24" fillId="9" borderId="8" xfId="0" applyFont="1" applyFill="1" applyBorder="1" applyAlignment="1">
      <alignment horizontal="center" vertical="center" wrapText="1"/>
    </xf>
    <xf numFmtId="0" fontId="24" fillId="9" borderId="10" xfId="0" applyFont="1" applyFill="1" applyBorder="1" applyAlignment="1">
      <alignment horizontal="center" vertical="center" wrapText="1"/>
    </xf>
    <xf numFmtId="167" fontId="23" fillId="5" borderId="21" xfId="0" applyNumberFormat="1" applyFont="1" applyFill="1" applyBorder="1" applyAlignment="1">
      <alignment horizontal="center"/>
    </xf>
    <xf numFmtId="167" fontId="23" fillId="5" borderId="41" xfId="0" applyNumberFormat="1" applyFont="1" applyFill="1" applyBorder="1" applyAlignment="1">
      <alignment horizontal="center"/>
    </xf>
    <xf numFmtId="167" fontId="23" fillId="5" borderId="42" xfId="0" applyNumberFormat="1" applyFont="1" applyFill="1" applyBorder="1" applyAlignment="1">
      <alignment horizontal="center"/>
    </xf>
    <xf numFmtId="0" fontId="12" fillId="2"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0" fillId="0" borderId="4" xfId="0" applyBorder="1" applyAlignment="1">
      <alignment horizontal="left" vertical="top" wrapText="1"/>
    </xf>
    <xf numFmtId="0" fontId="0" fillId="0" borderId="32"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12" xfId="0" applyFont="1" applyBorder="1" applyAlignment="1">
      <alignment horizontal="justify" vertical="center" wrapText="1"/>
    </xf>
    <xf numFmtId="0" fontId="25"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0" borderId="32" xfId="0" applyFont="1" applyBorder="1" applyAlignment="1">
      <alignment horizontal="center" vertical="center" wrapText="1"/>
    </xf>
    <xf numFmtId="0" fontId="27" fillId="13" borderId="1" xfId="0" applyFont="1" applyFill="1" applyBorder="1" applyAlignment="1">
      <alignment horizontal="center" vertical="center" wrapText="1"/>
    </xf>
    <xf numFmtId="0" fontId="33" fillId="17" borderId="21" xfId="0" applyFont="1" applyFill="1" applyBorder="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0" fillId="2" borderId="49" xfId="0" applyFill="1" applyBorder="1" applyAlignment="1">
      <alignment vertical="center" wrapText="1"/>
    </xf>
    <xf numFmtId="0" fontId="0" fillId="2" borderId="50" xfId="0" applyFill="1" applyBorder="1" applyAlignment="1">
      <alignment vertical="center" wrapText="1"/>
    </xf>
    <xf numFmtId="0" fontId="0" fillId="2" borderId="51" xfId="0" applyFill="1" applyBorder="1" applyAlignment="1">
      <alignment vertical="center" wrapText="1"/>
    </xf>
    <xf numFmtId="0" fontId="0" fillId="2" borderId="52" xfId="0" applyFill="1" applyBorder="1" applyAlignment="1">
      <alignment vertical="center" wrapText="1"/>
    </xf>
    <xf numFmtId="0" fontId="0" fillId="2" borderId="0" xfId="0" applyFill="1" applyBorder="1" applyAlignment="1">
      <alignment vertical="center" wrapText="1"/>
    </xf>
    <xf numFmtId="0" fontId="0" fillId="2" borderId="53" xfId="0" applyFill="1" applyBorder="1" applyAlignment="1">
      <alignment vertical="center" wrapText="1"/>
    </xf>
    <xf numFmtId="0" fontId="0" fillId="2" borderId="43" xfId="0" applyFill="1" applyBorder="1" applyAlignment="1">
      <alignment vertical="center" wrapText="1"/>
    </xf>
    <xf numFmtId="0" fontId="0" fillId="2" borderId="44" xfId="0" applyFill="1" applyBorder="1" applyAlignment="1">
      <alignment vertical="center" wrapText="1"/>
    </xf>
    <xf numFmtId="0" fontId="0" fillId="2" borderId="48" xfId="0" applyFill="1" applyBorder="1" applyAlignment="1">
      <alignment vertical="center" wrapText="1"/>
    </xf>
    <xf numFmtId="0" fontId="12" fillId="2" borderId="58"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0" fillId="0" borderId="52" xfId="0" applyBorder="1" applyAlignment="1">
      <alignment vertical="center"/>
    </xf>
    <xf numFmtId="0" fontId="0" fillId="0" borderId="0" xfId="0" applyBorder="1" applyAlignment="1">
      <alignment vertical="center"/>
    </xf>
    <xf numFmtId="0" fontId="0" fillId="0" borderId="53" xfId="0" applyBorder="1" applyAlignment="1">
      <alignment vertical="center"/>
    </xf>
    <xf numFmtId="0" fontId="8" fillId="17" borderId="11" xfId="0" applyFont="1" applyFill="1" applyBorder="1" applyAlignment="1">
      <alignment horizontal="center" vertical="center" wrapText="1"/>
    </xf>
    <xf numFmtId="0" fontId="14" fillId="17" borderId="3" xfId="0" applyFont="1" applyFill="1" applyBorder="1" applyAlignment="1">
      <alignment vertical="center" wrapText="1"/>
    </xf>
    <xf numFmtId="0" fontId="14" fillId="17" borderId="45" xfId="0" applyFont="1" applyFill="1" applyBorder="1" applyAlignment="1">
      <alignment vertical="center" wrapText="1"/>
    </xf>
    <xf numFmtId="0" fontId="9" fillId="17" borderId="54"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0" fillId="0" borderId="55" xfId="0" applyBorder="1" applyAlignment="1">
      <alignment horizontal="center" vertical="center" wrapText="1"/>
    </xf>
    <xf numFmtId="0" fontId="12" fillId="17" borderId="54" xfId="0" applyFont="1" applyFill="1" applyBorder="1" applyAlignment="1">
      <alignment horizontal="right" vertical="center"/>
    </xf>
    <xf numFmtId="0" fontId="12" fillId="17" borderId="39" xfId="0" applyFont="1" applyFill="1" applyBorder="1" applyAlignment="1">
      <alignment horizontal="right" vertical="center"/>
    </xf>
    <xf numFmtId="0" fontId="12" fillId="17" borderId="54" xfId="0" applyFont="1" applyFill="1" applyBorder="1" applyAlignment="1">
      <alignment horizontal="right" vertical="center" wrapText="1"/>
    </xf>
    <xf numFmtId="0" fontId="12" fillId="17" borderId="39" xfId="0" applyFont="1" applyFill="1" applyBorder="1" applyAlignment="1">
      <alignment horizontal="right" vertical="center" wrapText="1"/>
    </xf>
    <xf numFmtId="0" fontId="12" fillId="17" borderId="56" xfId="0" applyFont="1" applyFill="1" applyBorder="1" applyAlignment="1">
      <alignment horizontal="right" vertical="center" wrapText="1"/>
    </xf>
    <xf numFmtId="0" fontId="12" fillId="17" borderId="57" xfId="0" applyFont="1" applyFill="1" applyBorder="1" applyAlignment="1">
      <alignment horizontal="right" vertical="center" wrapText="1"/>
    </xf>
    <xf numFmtId="0" fontId="12" fillId="0" borderId="6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62" xfId="0" applyFont="1" applyBorder="1" applyAlignment="1">
      <alignment horizontal="center" vertical="center" wrapText="1"/>
    </xf>
    <xf numFmtId="0" fontId="0" fillId="2" borderId="52" xfId="0" applyFill="1" applyBorder="1" applyAlignment="1">
      <alignment vertical="center"/>
    </xf>
    <xf numFmtId="0" fontId="0" fillId="0" borderId="52" xfId="0" applyBorder="1" applyAlignment="1">
      <alignment horizontal="left" vertical="center" wrapText="1"/>
    </xf>
    <xf numFmtId="0" fontId="0" fillId="0" borderId="0" xfId="0" applyBorder="1" applyAlignment="1">
      <alignment horizontal="left" vertical="center" wrapText="1"/>
    </xf>
    <xf numFmtId="0" fontId="0" fillId="0" borderId="53" xfId="0" applyBorder="1" applyAlignment="1">
      <alignment horizontal="left" vertical="center" wrapText="1"/>
    </xf>
    <xf numFmtId="0" fontId="0" fillId="0" borderId="52" xfId="0" applyBorder="1" applyAlignment="1">
      <alignment vertical="center" wrapText="1"/>
    </xf>
    <xf numFmtId="0" fontId="0" fillId="0" borderId="0" xfId="0" applyBorder="1" applyAlignment="1">
      <alignment vertical="center" wrapText="1"/>
    </xf>
    <xf numFmtId="0" fontId="0" fillId="0" borderId="53" xfId="0" applyBorder="1" applyAlignment="1">
      <alignment vertical="center" wrapText="1"/>
    </xf>
    <xf numFmtId="0" fontId="0" fillId="0" borderId="52" xfId="0" applyBorder="1" applyAlignment="1">
      <alignment horizontal="center" vertical="center" wrapText="1"/>
    </xf>
    <xf numFmtId="0" fontId="0" fillId="0" borderId="0"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14" fillId="15" borderId="14" xfId="6" applyFont="1" applyFill="1" applyBorder="1" applyAlignment="1" applyProtection="1">
      <alignment horizontal="center" vertical="center"/>
    </xf>
    <xf numFmtId="0" fontId="14" fillId="15" borderId="33" xfId="6" applyFont="1" applyFill="1" applyBorder="1" applyAlignment="1" applyProtection="1">
      <alignment horizontal="center" vertical="center"/>
    </xf>
    <xf numFmtId="0" fontId="14" fillId="15" borderId="46" xfId="6" applyFont="1" applyFill="1" applyBorder="1" applyAlignment="1" applyProtection="1">
      <alignment horizontal="center" vertical="center"/>
    </xf>
    <xf numFmtId="0" fontId="12" fillId="15" borderId="6" xfId="6" applyFont="1" applyFill="1" applyBorder="1" applyAlignment="1" applyProtection="1">
      <alignment horizontal="center" vertical="center" wrapText="1"/>
    </xf>
    <xf numFmtId="0" fontId="12" fillId="15" borderId="32" xfId="6" applyFont="1" applyFill="1" applyBorder="1" applyAlignment="1" applyProtection="1">
      <alignment horizontal="center" vertical="center" wrapText="1"/>
    </xf>
    <xf numFmtId="0" fontId="12" fillId="15" borderId="7" xfId="6" applyFont="1" applyFill="1" applyBorder="1" applyAlignment="1" applyProtection="1">
      <alignment horizontal="center" vertical="center" wrapText="1"/>
    </xf>
    <xf numFmtId="1" fontId="14" fillId="15" borderId="3" xfId="3" applyNumberFormat="1" applyFont="1" applyFill="1" applyBorder="1" applyAlignment="1">
      <alignment horizontal="center" vertical="center" wrapText="1"/>
    </xf>
    <xf numFmtId="1" fontId="14" fillId="15" borderId="1" xfId="3" applyNumberFormat="1" applyFont="1" applyFill="1" applyBorder="1" applyAlignment="1">
      <alignment horizontal="center" vertical="center" wrapText="1"/>
    </xf>
    <xf numFmtId="1" fontId="14" fillId="15" borderId="2" xfId="3" applyNumberFormat="1" applyFont="1" applyFill="1" applyBorder="1" applyAlignment="1">
      <alignment horizontal="center" vertical="center" wrapText="1"/>
    </xf>
    <xf numFmtId="0" fontId="14" fillId="15" borderId="45" xfId="6" applyFont="1" applyFill="1" applyBorder="1" applyAlignment="1">
      <alignment horizontal="center" vertical="center"/>
    </xf>
    <xf numFmtId="0" fontId="14" fillId="15" borderId="30" xfId="6" applyFont="1" applyFill="1" applyBorder="1" applyAlignment="1">
      <alignment horizontal="center" vertical="center"/>
    </xf>
    <xf numFmtId="0" fontId="14" fillId="15" borderId="31" xfId="6" applyFont="1" applyFill="1" applyBorder="1" applyAlignment="1">
      <alignment horizontal="center" vertical="center"/>
    </xf>
    <xf numFmtId="0" fontId="14" fillId="16" borderId="14" xfId="6" applyFont="1" applyFill="1" applyBorder="1" applyAlignment="1">
      <alignment horizontal="center" vertical="center"/>
    </xf>
    <xf numFmtId="0" fontId="14" fillId="16" borderId="33" xfId="6" applyFont="1" applyFill="1" applyBorder="1" applyAlignment="1">
      <alignment horizontal="center" vertical="center"/>
    </xf>
    <xf numFmtId="0" fontId="14" fillId="16" borderId="46" xfId="6" applyFont="1" applyFill="1" applyBorder="1" applyAlignment="1">
      <alignment horizontal="center" vertical="center"/>
    </xf>
    <xf numFmtId="0" fontId="16" fillId="16" borderId="6" xfId="0" applyFont="1" applyFill="1" applyBorder="1" applyAlignment="1">
      <alignment horizontal="center" vertical="center" wrapText="1"/>
    </xf>
    <xf numFmtId="0" fontId="16" fillId="16" borderId="32" xfId="0" applyFont="1" applyFill="1" applyBorder="1" applyAlignment="1">
      <alignment horizontal="center" vertical="center" wrapText="1"/>
    </xf>
    <xf numFmtId="0" fontId="16" fillId="16" borderId="7" xfId="0" applyFont="1" applyFill="1" applyBorder="1" applyAlignment="1">
      <alignment horizontal="center" vertical="center" wrapText="1"/>
    </xf>
    <xf numFmtId="0" fontId="14" fillId="16" borderId="6" xfId="6" applyFont="1" applyFill="1" applyBorder="1" applyAlignment="1">
      <alignment horizontal="center" vertical="center"/>
    </xf>
    <xf numFmtId="0" fontId="14" fillId="16" borderId="32" xfId="6" applyFont="1" applyFill="1" applyBorder="1" applyAlignment="1">
      <alignment horizontal="center" vertical="center"/>
    </xf>
    <xf numFmtId="0" fontId="14" fillId="16" borderId="7" xfId="6" applyFont="1" applyFill="1" applyBorder="1" applyAlignment="1">
      <alignment horizontal="center" vertical="center"/>
    </xf>
    <xf numFmtId="0" fontId="14" fillId="16" borderId="37" xfId="6" applyFont="1" applyFill="1" applyBorder="1" applyAlignment="1">
      <alignment horizontal="center" vertical="center"/>
    </xf>
    <xf numFmtId="0" fontId="14" fillId="16" borderId="34" xfId="6" applyFont="1" applyFill="1" applyBorder="1" applyAlignment="1">
      <alignment horizontal="center" vertical="center"/>
    </xf>
    <xf numFmtId="0" fontId="14" fillId="16" borderId="25" xfId="6" applyFont="1" applyFill="1" applyBorder="1" applyAlignment="1">
      <alignment horizontal="center" vertical="center"/>
    </xf>
    <xf numFmtId="1" fontId="14" fillId="15" borderId="4" xfId="3" applyNumberFormat="1" applyFont="1" applyFill="1" applyBorder="1" applyAlignment="1">
      <alignment horizontal="center" vertical="center" wrapText="1"/>
    </xf>
    <xf numFmtId="0" fontId="14" fillId="15" borderId="38" xfId="6" applyFont="1" applyFill="1" applyBorder="1" applyAlignment="1">
      <alignment horizontal="center" vertical="center"/>
    </xf>
    <xf numFmtId="0" fontId="14" fillId="15" borderId="12" xfId="6" applyFont="1" applyFill="1" applyBorder="1" applyAlignment="1" applyProtection="1">
      <alignment horizontal="center" vertical="center"/>
    </xf>
    <xf numFmtId="0" fontId="14" fillId="15" borderId="17" xfId="6" applyFont="1" applyFill="1" applyBorder="1" applyAlignment="1" applyProtection="1">
      <alignment horizontal="center" vertical="center"/>
    </xf>
    <xf numFmtId="0" fontId="12" fillId="15" borderId="1" xfId="6" applyFont="1" applyFill="1" applyBorder="1" applyAlignment="1" applyProtection="1">
      <alignment horizontal="center" vertical="center" wrapText="1"/>
    </xf>
    <xf numFmtId="0" fontId="12" fillId="15" borderId="4" xfId="6" applyFont="1" applyFill="1" applyBorder="1" applyAlignment="1" applyProtection="1">
      <alignment horizontal="center" vertical="center" wrapText="1"/>
    </xf>
  </cellXfs>
  <cellStyles count="8">
    <cellStyle name="Millares" xfId="1" builtinId="3"/>
    <cellStyle name="Millares 2" xfId="2" xr:uid="{00000000-0005-0000-0000-000003000000}"/>
    <cellStyle name="Moneda" xfId="3" builtinId="4"/>
    <cellStyle name="Moneda [0]" xfId="4" builtinId="7"/>
    <cellStyle name="Moneda 2" xfId="5" xr:uid="{00000000-0005-0000-0000-000004000000}"/>
    <cellStyle name="Normal" xfId="0" builtinId="0"/>
    <cellStyle name="Normal 2" xfId="6" xr:uid="{00000000-0005-0000-0000-000006000000}"/>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1</xdr:row>
      <xdr:rowOff>180975</xdr:rowOff>
    </xdr:from>
    <xdr:to>
      <xdr:col>3</xdr:col>
      <xdr:colOff>1409700</xdr:colOff>
      <xdr:row>5</xdr:row>
      <xdr:rowOff>104775</xdr:rowOff>
    </xdr:to>
    <xdr:pic>
      <xdr:nvPicPr>
        <xdr:cNvPr id="1499" name="Picture 4">
          <a:extLst>
            <a:ext uri="{FF2B5EF4-FFF2-40B4-BE49-F238E27FC236}">
              <a16:creationId xmlns:a16="http://schemas.microsoft.com/office/drawing/2014/main" id="{389F74DD-5B39-48A5-8B74-548C064B3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71475"/>
          <a:ext cx="2209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398103</xdr:colOff>
      <xdr:row>62</xdr:row>
      <xdr:rowOff>41015</xdr:rowOff>
    </xdr:from>
    <xdr:to>
      <xdr:col>8</xdr:col>
      <xdr:colOff>106896</xdr:colOff>
      <xdr:row>79</xdr:row>
      <xdr:rowOff>179151</xdr:rowOff>
    </xdr:to>
    <xdr:sp macro="" textlink="">
      <xdr:nvSpPr>
        <xdr:cNvPr id="3" name="2 CuadroTexto">
          <a:extLst>
            <a:ext uri="{FF2B5EF4-FFF2-40B4-BE49-F238E27FC236}">
              <a16:creationId xmlns:a16="http://schemas.microsoft.com/office/drawing/2014/main" id="{A1649DDC-AD8E-4714-84B9-893459B53E5A}"/>
            </a:ext>
          </a:extLst>
        </xdr:cNvPr>
        <xdr:cNvSpPr txBox="1"/>
      </xdr:nvSpPr>
      <xdr:spPr>
        <a:xfrm>
          <a:off x="735107" y="40386194"/>
          <a:ext cx="7596828" cy="338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400"/>
            </a:lnSpc>
          </a:pPr>
          <a:r>
            <a:rPr lang="es-CO" sz="1200" b="1"/>
            <a:t>ANÁLISIS ESTUDIO DE MERCADO:</a:t>
          </a:r>
        </a:p>
        <a:p>
          <a:pPr>
            <a:lnSpc>
              <a:spcPts val="1400"/>
            </a:lnSpc>
          </a:pPr>
          <a:endParaRPr lang="es-CO" sz="1200" b="1"/>
        </a:p>
        <a:p>
          <a:pPr lvl="0">
            <a:lnSpc>
              <a:spcPts val="1400"/>
            </a:lnSpc>
          </a:pPr>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lnSpc>
              <a:spcPts val="1400"/>
            </a:lnSpc>
          </a:pPr>
          <a:endParaRPr lang="es-CO" sz="1200">
            <a:solidFill>
              <a:schemeClr val="dk1"/>
            </a:solidFill>
            <a:latin typeface="+mn-lt"/>
            <a:ea typeface="+mn-ea"/>
            <a:cs typeface="+mn-cs"/>
          </a:endParaRPr>
        </a:p>
        <a:p>
          <a:pPr lvl="0">
            <a:lnSpc>
              <a:spcPts val="1400"/>
            </a:lnSpc>
          </a:pPr>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lnSpc>
              <a:spcPts val="1400"/>
            </a:lnSpc>
          </a:pPr>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1</xdr:row>
      <xdr:rowOff>180975</xdr:rowOff>
    </xdr:from>
    <xdr:to>
      <xdr:col>3</xdr:col>
      <xdr:colOff>1409700</xdr:colOff>
      <xdr:row>5</xdr:row>
      <xdr:rowOff>104775</xdr:rowOff>
    </xdr:to>
    <xdr:pic>
      <xdr:nvPicPr>
        <xdr:cNvPr id="2523" name="Picture 4">
          <a:extLst>
            <a:ext uri="{FF2B5EF4-FFF2-40B4-BE49-F238E27FC236}">
              <a16:creationId xmlns:a16="http://schemas.microsoft.com/office/drawing/2014/main" id="{7F8F314B-0E2C-4552-9D85-C3A49063D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71475"/>
          <a:ext cx="2209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398103</xdr:colOff>
      <xdr:row>63</xdr:row>
      <xdr:rowOff>41015</xdr:rowOff>
    </xdr:from>
    <xdr:to>
      <xdr:col>8</xdr:col>
      <xdr:colOff>106896</xdr:colOff>
      <xdr:row>80</xdr:row>
      <xdr:rowOff>179151</xdr:rowOff>
    </xdr:to>
    <xdr:sp macro="" textlink="">
      <xdr:nvSpPr>
        <xdr:cNvPr id="3" name="2 CuadroTexto">
          <a:extLst>
            <a:ext uri="{FF2B5EF4-FFF2-40B4-BE49-F238E27FC236}">
              <a16:creationId xmlns:a16="http://schemas.microsoft.com/office/drawing/2014/main" id="{83105083-4CD1-4AC9-A5E8-D704F40054C4}"/>
            </a:ext>
          </a:extLst>
        </xdr:cNvPr>
        <xdr:cNvSpPr txBox="1"/>
      </xdr:nvSpPr>
      <xdr:spPr>
        <a:xfrm>
          <a:off x="737828" y="40350815"/>
          <a:ext cx="7585943" cy="3379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400"/>
            </a:lnSpc>
          </a:pPr>
          <a:r>
            <a:rPr lang="es-CO" sz="1200" b="1"/>
            <a:t>ANÁLISIS ESTUDIO DE MERCADO:</a:t>
          </a:r>
        </a:p>
        <a:p>
          <a:pPr>
            <a:lnSpc>
              <a:spcPts val="1400"/>
            </a:lnSpc>
          </a:pPr>
          <a:endParaRPr lang="es-CO" sz="1200" b="1"/>
        </a:p>
        <a:p>
          <a:pPr lvl="0">
            <a:lnSpc>
              <a:spcPts val="1400"/>
            </a:lnSpc>
          </a:pPr>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lnSpc>
              <a:spcPts val="1400"/>
            </a:lnSpc>
          </a:pPr>
          <a:endParaRPr lang="es-CO" sz="1200">
            <a:solidFill>
              <a:schemeClr val="dk1"/>
            </a:solidFill>
            <a:latin typeface="+mn-lt"/>
            <a:ea typeface="+mn-ea"/>
            <a:cs typeface="+mn-cs"/>
          </a:endParaRPr>
        </a:p>
        <a:p>
          <a:pPr lvl="0">
            <a:lnSpc>
              <a:spcPts val="1400"/>
            </a:lnSpc>
          </a:pPr>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lnSpc>
              <a:spcPts val="1400"/>
            </a:lnSpc>
          </a:pPr>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ts val="12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naltrece-my.sharepoint.com/Users/adizquierdo/AppData/Roaming/Microsoft/Excel/plan%20de%20compras%20migrado%2018%20oct%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naltrece-my.sharepoint.com/2011/erp/migracion/plan%20de%20compras/Copia%20de%20Plan_de_compras_SEVEN_2011-10-11%20%20ADRIANA%20DIA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naltrece-my.sharepoint.com/2011/erp/migracion/plan%20de%20compras/plan%20de%20compras%20migrado%2018%20oct%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row r="2">
          <cell r="D2" t="str">
            <v>SELECCIÓN DIRECTA</v>
          </cell>
        </row>
        <row r="3">
          <cell r="D3" t="str">
            <v>CONVOCATORIA PÚBLICA</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V64"/>
  <sheetViews>
    <sheetView zoomScale="70" zoomScaleNormal="70" workbookViewId="0">
      <pane ySplit="9" topLeftCell="A49" activePane="bottomLeft" state="frozen"/>
      <selection pane="bottomLeft" activeCell="S7" sqref="S7:S9"/>
    </sheetView>
  </sheetViews>
  <sheetFormatPr baseColWidth="10" defaultColWidth="11.42578125" defaultRowHeight="1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5703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5703125" style="1" customWidth="1"/>
    <col min="23" max="16384" width="11.42578125" style="1"/>
  </cols>
  <sheetData>
    <row r="4" spans="1:22" s="5" customFormat="1" ht="23.25" customHeight="1">
      <c r="A4" s="297" t="s">
        <v>0</v>
      </c>
      <c r="B4" s="297"/>
      <c r="C4" s="297"/>
      <c r="D4" s="297"/>
      <c r="E4" s="297"/>
      <c r="F4" s="297"/>
      <c r="G4" s="297"/>
      <c r="H4" s="297"/>
      <c r="I4" s="297"/>
      <c r="J4" s="297"/>
      <c r="K4" s="297"/>
      <c r="L4" s="297"/>
      <c r="M4" s="297"/>
      <c r="N4" s="297"/>
      <c r="O4" s="297"/>
      <c r="P4" s="297"/>
      <c r="Q4" s="297"/>
      <c r="R4" s="297"/>
      <c r="S4" s="297"/>
      <c r="T4" s="297"/>
      <c r="U4" s="297"/>
      <c r="V4" s="297"/>
    </row>
    <row r="5" spans="1:22" s="5" customFormat="1" ht="18.75" customHeight="1">
      <c r="U5" s="90"/>
    </row>
    <row r="6" spans="1:22" s="5" customFormat="1" ht="16.5" thickBot="1">
      <c r="A6" s="8"/>
      <c r="B6" s="8"/>
      <c r="C6" s="8"/>
      <c r="D6" s="8"/>
      <c r="E6" s="22"/>
      <c r="F6" s="8"/>
      <c r="G6" s="13"/>
      <c r="H6" s="13"/>
      <c r="I6" s="13"/>
      <c r="J6" s="13"/>
      <c r="U6" s="90"/>
    </row>
    <row r="7" spans="1:22" ht="21.75" thickBot="1">
      <c r="E7" s="41"/>
      <c r="F7" s="45"/>
      <c r="G7" s="316" t="s">
        <v>1</v>
      </c>
      <c r="H7" s="317"/>
      <c r="I7" s="317"/>
      <c r="J7" s="318"/>
      <c r="K7" s="319" t="s">
        <v>2</v>
      </c>
      <c r="L7" s="320"/>
      <c r="M7" s="320"/>
      <c r="N7" s="321"/>
      <c r="O7" s="352" t="s">
        <v>3</v>
      </c>
      <c r="P7" s="353"/>
      <c r="Q7" s="353"/>
      <c r="R7" s="353"/>
      <c r="S7" s="298" t="s">
        <v>4</v>
      </c>
      <c r="T7" s="298" t="s">
        <v>5</v>
      </c>
      <c r="U7" s="343" t="s">
        <v>6</v>
      </c>
      <c r="V7" s="298" t="s">
        <v>7</v>
      </c>
    </row>
    <row r="8" spans="1:22" s="5" customFormat="1" ht="15" customHeight="1">
      <c r="A8" s="360" t="s">
        <v>8</v>
      </c>
      <c r="B8" s="360" t="s">
        <v>9</v>
      </c>
      <c r="C8" s="360" t="s">
        <v>10</v>
      </c>
      <c r="D8" s="360" t="s">
        <v>11</v>
      </c>
      <c r="E8" s="360" t="s">
        <v>12</v>
      </c>
      <c r="F8" s="375" t="s">
        <v>13</v>
      </c>
      <c r="G8" s="311" t="s">
        <v>14</v>
      </c>
      <c r="H8" s="309" t="s">
        <v>15</v>
      </c>
      <c r="I8" s="337" t="s">
        <v>16</v>
      </c>
      <c r="J8" s="307" t="s">
        <v>17</v>
      </c>
      <c r="K8" s="339" t="s">
        <v>14</v>
      </c>
      <c r="L8" s="335" t="s">
        <v>15</v>
      </c>
      <c r="M8" s="294" t="s">
        <v>16</v>
      </c>
      <c r="N8" s="295" t="s">
        <v>17</v>
      </c>
      <c r="O8" s="313" t="s">
        <v>14</v>
      </c>
      <c r="P8" s="350" t="s">
        <v>15</v>
      </c>
      <c r="Q8" s="315" t="s">
        <v>16</v>
      </c>
      <c r="R8" s="348" t="s">
        <v>17</v>
      </c>
      <c r="S8" s="299"/>
      <c r="T8" s="299"/>
      <c r="U8" s="344"/>
      <c r="V8" s="299"/>
    </row>
    <row r="9" spans="1:22" s="5" customFormat="1" ht="48" customHeight="1" thickBot="1">
      <c r="A9" s="361"/>
      <c r="B9" s="361"/>
      <c r="C9" s="361"/>
      <c r="D9" s="361"/>
      <c r="E9" s="361"/>
      <c r="F9" s="376"/>
      <c r="G9" s="312"/>
      <c r="H9" s="310"/>
      <c r="I9" s="338"/>
      <c r="J9" s="308"/>
      <c r="K9" s="340"/>
      <c r="L9" s="336"/>
      <c r="M9" s="294"/>
      <c r="N9" s="296"/>
      <c r="O9" s="314"/>
      <c r="P9" s="351"/>
      <c r="Q9" s="315"/>
      <c r="R9" s="349"/>
      <c r="S9" s="300"/>
      <c r="T9" s="300"/>
      <c r="U9" s="345"/>
      <c r="V9" s="300"/>
    </row>
    <row r="10" spans="1:22" ht="45">
      <c r="A10" s="368">
        <v>1</v>
      </c>
      <c r="B10" s="291"/>
      <c r="C10" s="291" t="s">
        <v>18</v>
      </c>
      <c r="D10" s="23" t="s">
        <v>19</v>
      </c>
      <c r="E10" s="24">
        <v>1</v>
      </c>
      <c r="F10" s="46">
        <v>1</v>
      </c>
      <c r="G10" s="52">
        <v>5415022.820453315</v>
      </c>
      <c r="H10" s="42">
        <f>+G10*16%</f>
        <v>866403.65127253043</v>
      </c>
      <c r="I10" s="42">
        <f>+H10+G10</f>
        <v>6281426.4717258457</v>
      </c>
      <c r="J10" s="59">
        <f>+I10*F10*E10</f>
        <v>6281426.4717258457</v>
      </c>
      <c r="K10" s="52">
        <v>660000</v>
      </c>
      <c r="L10" s="26">
        <f>+K10*16%</f>
        <v>105600</v>
      </c>
      <c r="M10" s="26">
        <f>+L10+K10</f>
        <v>765600</v>
      </c>
      <c r="N10" s="63">
        <f>+M10*E10*F10</f>
        <v>765600</v>
      </c>
      <c r="O10" s="52">
        <v>500000</v>
      </c>
      <c r="P10" s="26">
        <f>+O10*16%</f>
        <v>80000</v>
      </c>
      <c r="Q10" s="26">
        <f>+P10+O10</f>
        <v>580000</v>
      </c>
      <c r="R10" s="63">
        <f>+Q10*F10*E10</f>
        <v>580000</v>
      </c>
      <c r="S10" s="84">
        <f>AVERAGE(N10,R10)</f>
        <v>672800</v>
      </c>
      <c r="T10" s="301">
        <f>SUM(S10:S20)</f>
        <v>74511092</v>
      </c>
      <c r="U10" s="304">
        <v>1</v>
      </c>
      <c r="V10" s="301">
        <f>+U10*T10</f>
        <v>74511092</v>
      </c>
    </row>
    <row r="11" spans="1:22" ht="90" customHeight="1">
      <c r="A11" s="369"/>
      <c r="B11" s="292"/>
      <c r="C11" s="292"/>
      <c r="D11" s="27" t="s">
        <v>20</v>
      </c>
      <c r="E11" s="28">
        <v>5</v>
      </c>
      <c r="F11" s="47">
        <v>7</v>
      </c>
      <c r="G11" s="53">
        <v>1315076.9706815192</v>
      </c>
      <c r="H11" s="30">
        <f t="shared" ref="H11:H20" si="0">+G11*16%</f>
        <v>210412.31530904307</v>
      </c>
      <c r="I11" s="30">
        <f t="shared" ref="I11:I31" si="1">+H11+G11</f>
        <v>1525489.2859905623</v>
      </c>
      <c r="J11" s="60">
        <f t="shared" ref="J11:J31" si="2">+I11*F11*E11</f>
        <v>53392125.009669676</v>
      </c>
      <c r="K11" s="53">
        <v>350000</v>
      </c>
      <c r="L11" s="30">
        <f t="shared" ref="L11:L20" si="3">+K11*16%</f>
        <v>56000</v>
      </c>
      <c r="M11" s="30">
        <f t="shared" ref="M11:M31" si="4">+L11+K11</f>
        <v>406000</v>
      </c>
      <c r="N11" s="60">
        <f t="shared" ref="N11:N20" si="5">+M11*E11*F11</f>
        <v>14210000</v>
      </c>
      <c r="O11" s="53">
        <v>250000</v>
      </c>
      <c r="P11" s="30">
        <f t="shared" ref="P11:P20" si="6">+O11*16%</f>
        <v>40000</v>
      </c>
      <c r="Q11" s="30">
        <f t="shared" ref="Q11:Q31" si="7">+P11+O11</f>
        <v>290000</v>
      </c>
      <c r="R11" s="60">
        <f t="shared" ref="R11:R31" si="8">+Q11*F11*E11</f>
        <v>10150000</v>
      </c>
      <c r="S11" s="85">
        <f t="shared" ref="S11:S31" si="9">AVERAGE(N11,R11)</f>
        <v>12180000</v>
      </c>
      <c r="T11" s="302"/>
      <c r="U11" s="305"/>
      <c r="V11" s="302"/>
    </row>
    <row r="12" spans="1:22" ht="60">
      <c r="A12" s="369"/>
      <c r="B12" s="292"/>
      <c r="C12" s="292"/>
      <c r="D12" s="31" t="s">
        <v>21</v>
      </c>
      <c r="E12" s="29">
        <v>5</v>
      </c>
      <c r="F12" s="47">
        <v>6</v>
      </c>
      <c r="G12" s="53">
        <v>409994.58497717953</v>
      </c>
      <c r="H12" s="30">
        <f t="shared" si="0"/>
        <v>65599.133596348722</v>
      </c>
      <c r="I12" s="30">
        <f t="shared" si="1"/>
        <v>475593.71857352823</v>
      </c>
      <c r="J12" s="60">
        <f t="shared" si="2"/>
        <v>14267811.557205845</v>
      </c>
      <c r="K12" s="53">
        <v>230000</v>
      </c>
      <c r="L12" s="30">
        <f t="shared" si="3"/>
        <v>36800</v>
      </c>
      <c r="M12" s="30">
        <f t="shared" si="4"/>
        <v>266800</v>
      </c>
      <c r="N12" s="60">
        <f t="shared" si="5"/>
        <v>8004000</v>
      </c>
      <c r="O12" s="53">
        <v>220000</v>
      </c>
      <c r="P12" s="30">
        <f t="shared" si="6"/>
        <v>35200</v>
      </c>
      <c r="Q12" s="30">
        <f t="shared" si="7"/>
        <v>255200</v>
      </c>
      <c r="R12" s="60">
        <f t="shared" si="8"/>
        <v>7656000</v>
      </c>
      <c r="S12" s="85">
        <f t="shared" si="9"/>
        <v>7830000</v>
      </c>
      <c r="T12" s="302"/>
      <c r="U12" s="305"/>
      <c r="V12" s="302"/>
    </row>
    <row r="13" spans="1:22" ht="90">
      <c r="A13" s="369"/>
      <c r="B13" s="292"/>
      <c r="C13" s="292"/>
      <c r="D13" s="31" t="s">
        <v>22</v>
      </c>
      <c r="E13" s="29">
        <v>5</v>
      </c>
      <c r="F13" s="47">
        <v>7</v>
      </c>
      <c r="G13" s="53">
        <v>232072.40659085635</v>
      </c>
      <c r="H13" s="30">
        <f t="shared" si="0"/>
        <v>37131.585054537019</v>
      </c>
      <c r="I13" s="30">
        <f t="shared" si="1"/>
        <v>269203.99164539337</v>
      </c>
      <c r="J13" s="60">
        <f t="shared" si="2"/>
        <v>9422139.7075887676</v>
      </c>
      <c r="K13" s="53">
        <v>150000</v>
      </c>
      <c r="L13" s="30">
        <f t="shared" si="3"/>
        <v>24000</v>
      </c>
      <c r="M13" s="30">
        <f t="shared" si="4"/>
        <v>174000</v>
      </c>
      <c r="N13" s="60">
        <f t="shared" si="5"/>
        <v>6090000</v>
      </c>
      <c r="O13" s="53">
        <v>120000</v>
      </c>
      <c r="P13" s="30">
        <f t="shared" si="6"/>
        <v>19200</v>
      </c>
      <c r="Q13" s="30">
        <f t="shared" si="7"/>
        <v>139200</v>
      </c>
      <c r="R13" s="60">
        <f t="shared" si="8"/>
        <v>4872000</v>
      </c>
      <c r="S13" s="85">
        <f t="shared" si="9"/>
        <v>5481000</v>
      </c>
      <c r="T13" s="302"/>
      <c r="U13" s="305"/>
      <c r="V13" s="302"/>
    </row>
    <row r="14" spans="1:22" ht="75">
      <c r="A14" s="369"/>
      <c r="B14" s="292"/>
      <c r="C14" s="292"/>
      <c r="D14" s="32" t="s">
        <v>23</v>
      </c>
      <c r="E14" s="28">
        <v>5</v>
      </c>
      <c r="F14" s="47">
        <v>6</v>
      </c>
      <c r="G14" s="53">
        <v>123771.95018179006</v>
      </c>
      <c r="H14" s="30">
        <f t="shared" si="0"/>
        <v>19803.512029086411</v>
      </c>
      <c r="I14" s="30">
        <f t="shared" si="1"/>
        <v>143575.46221087646</v>
      </c>
      <c r="J14" s="60">
        <f t="shared" si="2"/>
        <v>4307263.8663262939</v>
      </c>
      <c r="K14" s="53">
        <v>80000</v>
      </c>
      <c r="L14" s="30">
        <f t="shared" si="3"/>
        <v>12800</v>
      </c>
      <c r="M14" s="30">
        <f t="shared" si="4"/>
        <v>92800</v>
      </c>
      <c r="N14" s="60">
        <f t="shared" si="5"/>
        <v>2784000</v>
      </c>
      <c r="O14" s="53">
        <v>40000</v>
      </c>
      <c r="P14" s="30">
        <f t="shared" si="6"/>
        <v>6400</v>
      </c>
      <c r="Q14" s="30">
        <f t="shared" si="7"/>
        <v>46400</v>
      </c>
      <c r="R14" s="60">
        <f t="shared" si="8"/>
        <v>1392000</v>
      </c>
      <c r="S14" s="85">
        <f t="shared" si="9"/>
        <v>2088000</v>
      </c>
      <c r="T14" s="302"/>
      <c r="U14" s="305"/>
      <c r="V14" s="302"/>
    </row>
    <row r="15" spans="1:22" ht="75">
      <c r="A15" s="369"/>
      <c r="B15" s="292"/>
      <c r="C15" s="292"/>
      <c r="D15" s="33" t="s">
        <v>24</v>
      </c>
      <c r="E15" s="28">
        <v>5</v>
      </c>
      <c r="F15" s="47">
        <v>200</v>
      </c>
      <c r="G15" s="53">
        <v>20112.941904540883</v>
      </c>
      <c r="H15" s="30">
        <f t="shared" si="0"/>
        <v>3218.0707047265414</v>
      </c>
      <c r="I15" s="30">
        <f t="shared" si="1"/>
        <v>23331.012609267425</v>
      </c>
      <c r="J15" s="60">
        <f t="shared" si="2"/>
        <v>23331012.609267425</v>
      </c>
      <c r="K15" s="53">
        <v>22000</v>
      </c>
      <c r="L15" s="30">
        <f t="shared" si="3"/>
        <v>3520</v>
      </c>
      <c r="M15" s="30">
        <f t="shared" si="4"/>
        <v>25520</v>
      </c>
      <c r="N15" s="60">
        <f t="shared" si="5"/>
        <v>25520000</v>
      </c>
      <c r="O15" s="53">
        <v>13500</v>
      </c>
      <c r="P15" s="30">
        <f t="shared" si="6"/>
        <v>2160</v>
      </c>
      <c r="Q15" s="30">
        <f t="shared" si="7"/>
        <v>15660</v>
      </c>
      <c r="R15" s="60">
        <f t="shared" si="8"/>
        <v>15660000</v>
      </c>
      <c r="S15" s="85">
        <f t="shared" si="9"/>
        <v>20590000</v>
      </c>
      <c r="T15" s="302"/>
      <c r="U15" s="305"/>
      <c r="V15" s="302"/>
    </row>
    <row r="16" spans="1:22" ht="150">
      <c r="A16" s="369"/>
      <c r="B16" s="292"/>
      <c r="C16" s="292"/>
      <c r="D16" s="27" t="s">
        <v>25</v>
      </c>
      <c r="E16" s="28">
        <v>5</v>
      </c>
      <c r="F16" s="47">
        <v>100</v>
      </c>
      <c r="G16" s="53">
        <v>92828.962636342549</v>
      </c>
      <c r="H16" s="30">
        <f t="shared" si="0"/>
        <v>14852.634021814809</v>
      </c>
      <c r="I16" s="30">
        <f t="shared" si="1"/>
        <v>107681.59665815736</v>
      </c>
      <c r="J16" s="60">
        <f t="shared" si="2"/>
        <v>53840798.329078674</v>
      </c>
      <c r="K16" s="53">
        <v>48000</v>
      </c>
      <c r="L16" s="30">
        <f t="shared" si="3"/>
        <v>7680</v>
      </c>
      <c r="M16" s="30">
        <f t="shared" si="4"/>
        <v>55680</v>
      </c>
      <c r="N16" s="60">
        <f t="shared" si="5"/>
        <v>27840000</v>
      </c>
      <c r="O16" s="53">
        <v>35000</v>
      </c>
      <c r="P16" s="30">
        <f t="shared" si="6"/>
        <v>5600</v>
      </c>
      <c r="Q16" s="30">
        <f t="shared" si="7"/>
        <v>40600</v>
      </c>
      <c r="R16" s="60">
        <f t="shared" si="8"/>
        <v>20300000</v>
      </c>
      <c r="S16" s="85">
        <f t="shared" si="9"/>
        <v>24070000</v>
      </c>
      <c r="T16" s="302"/>
      <c r="U16" s="305"/>
      <c r="V16" s="302"/>
    </row>
    <row r="17" spans="1:22" ht="30">
      <c r="A17" s="369"/>
      <c r="B17" s="292"/>
      <c r="C17" s="292"/>
      <c r="D17" s="34" t="s">
        <v>26</v>
      </c>
      <c r="E17" s="29">
        <v>1</v>
      </c>
      <c r="F17" s="47">
        <v>1</v>
      </c>
      <c r="G17" s="53">
        <v>541502.28204533155</v>
      </c>
      <c r="H17" s="30">
        <f t="shared" si="0"/>
        <v>86640.365127253055</v>
      </c>
      <c r="I17" s="30">
        <f t="shared" si="1"/>
        <v>628142.64717258466</v>
      </c>
      <c r="J17" s="60">
        <f t="shared" si="2"/>
        <v>628142.64717258466</v>
      </c>
      <c r="K17" s="53">
        <v>300000</v>
      </c>
      <c r="L17" s="30">
        <f t="shared" si="3"/>
        <v>48000</v>
      </c>
      <c r="M17" s="30">
        <f t="shared" si="4"/>
        <v>348000</v>
      </c>
      <c r="N17" s="60">
        <f t="shared" si="5"/>
        <v>348000</v>
      </c>
      <c r="O17" s="53">
        <v>230000</v>
      </c>
      <c r="P17" s="30">
        <f t="shared" si="6"/>
        <v>36800</v>
      </c>
      <c r="Q17" s="30">
        <f t="shared" si="7"/>
        <v>266800</v>
      </c>
      <c r="R17" s="60">
        <f t="shared" si="8"/>
        <v>266800</v>
      </c>
      <c r="S17" s="85">
        <f t="shared" si="9"/>
        <v>307400</v>
      </c>
      <c r="T17" s="302"/>
      <c r="U17" s="305"/>
      <c r="V17" s="302"/>
    </row>
    <row r="18" spans="1:22" ht="15" customHeight="1">
      <c r="A18" s="369"/>
      <c r="B18" s="292"/>
      <c r="C18" s="292"/>
      <c r="D18" s="32" t="s">
        <v>27</v>
      </c>
      <c r="E18" s="28">
        <v>1</v>
      </c>
      <c r="F18" s="47">
        <v>1</v>
      </c>
      <c r="G18" s="53">
        <v>116036.20329542817</v>
      </c>
      <c r="H18" s="30">
        <f t="shared" si="0"/>
        <v>18565.79252726851</v>
      </c>
      <c r="I18" s="30">
        <f t="shared" si="1"/>
        <v>134601.99582269668</v>
      </c>
      <c r="J18" s="60">
        <f t="shared" si="2"/>
        <v>134601.99582269668</v>
      </c>
      <c r="K18" s="53">
        <v>80000</v>
      </c>
      <c r="L18" s="30">
        <f t="shared" si="3"/>
        <v>12800</v>
      </c>
      <c r="M18" s="30">
        <f t="shared" si="4"/>
        <v>92800</v>
      </c>
      <c r="N18" s="60">
        <f t="shared" si="5"/>
        <v>92800</v>
      </c>
      <c r="O18" s="53">
        <v>70000</v>
      </c>
      <c r="P18" s="30">
        <f t="shared" si="6"/>
        <v>11200</v>
      </c>
      <c r="Q18" s="30">
        <f t="shared" si="7"/>
        <v>81200</v>
      </c>
      <c r="R18" s="60">
        <f t="shared" si="8"/>
        <v>81200</v>
      </c>
      <c r="S18" s="85">
        <f t="shared" si="9"/>
        <v>87000</v>
      </c>
      <c r="T18" s="302"/>
      <c r="U18" s="305"/>
      <c r="V18" s="302"/>
    </row>
    <row r="19" spans="1:22" ht="90">
      <c r="A19" s="369"/>
      <c r="B19" s="292"/>
      <c r="C19" s="292"/>
      <c r="D19" s="32" t="s">
        <v>28</v>
      </c>
      <c r="E19" s="28">
        <v>1</v>
      </c>
      <c r="F19" s="47">
        <v>100</v>
      </c>
      <c r="G19" s="53">
        <v>11603.620329542819</v>
      </c>
      <c r="H19" s="30">
        <f t="shared" si="0"/>
        <v>1856.5792527268511</v>
      </c>
      <c r="I19" s="30">
        <f t="shared" si="1"/>
        <v>13460.19958226967</v>
      </c>
      <c r="J19" s="60">
        <f t="shared" si="2"/>
        <v>1346019.9582269669</v>
      </c>
      <c r="K19" s="53">
        <v>4800</v>
      </c>
      <c r="L19" s="30">
        <f t="shared" si="3"/>
        <v>768</v>
      </c>
      <c r="M19" s="30">
        <f t="shared" si="4"/>
        <v>5568</v>
      </c>
      <c r="N19" s="60">
        <f t="shared" si="5"/>
        <v>556800</v>
      </c>
      <c r="O19" s="53">
        <v>4500</v>
      </c>
      <c r="P19" s="30">
        <f t="shared" si="6"/>
        <v>720</v>
      </c>
      <c r="Q19" s="30">
        <f t="shared" si="7"/>
        <v>5220</v>
      </c>
      <c r="R19" s="60">
        <f t="shared" si="8"/>
        <v>522000</v>
      </c>
      <c r="S19" s="85">
        <f t="shared" si="9"/>
        <v>539400</v>
      </c>
      <c r="T19" s="302"/>
      <c r="U19" s="305"/>
      <c r="V19" s="302"/>
    </row>
    <row r="20" spans="1:22" ht="90.75" thickBot="1">
      <c r="A20" s="370"/>
      <c r="B20" s="293"/>
      <c r="C20" s="293"/>
      <c r="D20" s="35" t="s">
        <v>29</v>
      </c>
      <c r="E20" s="36">
        <v>1</v>
      </c>
      <c r="F20" s="48">
        <v>1</v>
      </c>
      <c r="G20" s="54">
        <v>4641448.1318171266</v>
      </c>
      <c r="H20" s="44">
        <f t="shared" si="0"/>
        <v>742631.70109074027</v>
      </c>
      <c r="I20" s="44">
        <f t="shared" si="1"/>
        <v>5384079.8329078667</v>
      </c>
      <c r="J20" s="61">
        <f t="shared" si="2"/>
        <v>5384079.8329078667</v>
      </c>
      <c r="K20" s="62">
        <v>297400</v>
      </c>
      <c r="L20" s="43">
        <f t="shared" si="3"/>
        <v>47584</v>
      </c>
      <c r="M20" s="43">
        <f t="shared" si="4"/>
        <v>344984</v>
      </c>
      <c r="N20" s="75">
        <f t="shared" si="5"/>
        <v>344984</v>
      </c>
      <c r="O20" s="62">
        <v>850000</v>
      </c>
      <c r="P20" s="43">
        <f t="shared" si="6"/>
        <v>136000</v>
      </c>
      <c r="Q20" s="43">
        <f t="shared" si="7"/>
        <v>986000</v>
      </c>
      <c r="R20" s="75">
        <f t="shared" si="8"/>
        <v>986000</v>
      </c>
      <c r="S20" s="86">
        <f t="shared" si="9"/>
        <v>665492</v>
      </c>
      <c r="T20" s="303"/>
      <c r="U20" s="306"/>
      <c r="V20" s="303"/>
    </row>
    <row r="21" spans="1:22" s="39" customFormat="1" ht="45" customHeight="1">
      <c r="A21" s="371">
        <v>2</v>
      </c>
      <c r="B21" s="380"/>
      <c r="C21" s="380" t="s">
        <v>30</v>
      </c>
      <c r="D21" s="14" t="s">
        <v>19</v>
      </c>
      <c r="E21" s="19">
        <v>1</v>
      </c>
      <c r="F21" s="49">
        <v>1</v>
      </c>
      <c r="G21" s="55">
        <v>5415022.820453315</v>
      </c>
      <c r="H21" s="15">
        <f>+G21*16%</f>
        <v>866403.65127253043</v>
      </c>
      <c r="I21" s="15">
        <f t="shared" si="1"/>
        <v>6281426.4717258457</v>
      </c>
      <c r="J21" s="65">
        <f t="shared" si="2"/>
        <v>6281426.4717258457</v>
      </c>
      <c r="K21" s="58">
        <v>660000</v>
      </c>
      <c r="L21" s="15">
        <f>+K21*16%</f>
        <v>105600</v>
      </c>
      <c r="M21" s="15">
        <f t="shared" si="4"/>
        <v>765600</v>
      </c>
      <c r="N21" s="65">
        <f>+M21*E21*F21</f>
        <v>765600</v>
      </c>
      <c r="O21" s="58">
        <v>500000</v>
      </c>
      <c r="P21" s="15">
        <f>+O21*16%</f>
        <v>80000</v>
      </c>
      <c r="Q21" s="15">
        <f t="shared" si="7"/>
        <v>580000</v>
      </c>
      <c r="R21" s="65">
        <f t="shared" si="8"/>
        <v>580000</v>
      </c>
      <c r="S21" s="83">
        <f t="shared" si="9"/>
        <v>672800</v>
      </c>
      <c r="T21" s="341">
        <f>SUM(S21:S31)</f>
        <v>74522692</v>
      </c>
      <c r="U21" s="346">
        <v>1</v>
      </c>
      <c r="V21" s="341">
        <f>+U21*T21</f>
        <v>74522692</v>
      </c>
    </row>
    <row r="22" spans="1:22" s="39" customFormat="1" ht="90">
      <c r="A22" s="355"/>
      <c r="B22" s="358"/>
      <c r="C22" s="358"/>
      <c r="D22" s="7" t="s">
        <v>20</v>
      </c>
      <c r="E22" s="20">
        <v>5</v>
      </c>
      <c r="F22" s="50">
        <v>7</v>
      </c>
      <c r="G22" s="56">
        <v>1315076.9706815192</v>
      </c>
      <c r="H22" s="10">
        <f>+G22*16%</f>
        <v>210412.31530904307</v>
      </c>
      <c r="I22" s="10">
        <f t="shared" si="1"/>
        <v>1525489.2859905623</v>
      </c>
      <c r="J22" s="66">
        <f t="shared" si="2"/>
        <v>53392125.009669676</v>
      </c>
      <c r="K22" s="56">
        <v>350000</v>
      </c>
      <c r="L22" s="10">
        <f>+K22*16%</f>
        <v>56000</v>
      </c>
      <c r="M22" s="10">
        <f t="shared" si="4"/>
        <v>406000</v>
      </c>
      <c r="N22" s="66">
        <f t="shared" ref="N22:N31" si="10">+M22*E22*F22</f>
        <v>14210000</v>
      </c>
      <c r="O22" s="56">
        <v>250000</v>
      </c>
      <c r="P22" s="10">
        <f>+O22*16%</f>
        <v>40000</v>
      </c>
      <c r="Q22" s="10">
        <f t="shared" si="7"/>
        <v>290000</v>
      </c>
      <c r="R22" s="66">
        <f t="shared" si="8"/>
        <v>10150000</v>
      </c>
      <c r="S22" s="81">
        <f t="shared" si="9"/>
        <v>12180000</v>
      </c>
      <c r="T22" s="334"/>
      <c r="U22" s="332"/>
      <c r="V22" s="334"/>
    </row>
    <row r="23" spans="1:22" s="39" customFormat="1" ht="60">
      <c r="A23" s="355"/>
      <c r="B23" s="358"/>
      <c r="C23" s="358"/>
      <c r="D23" s="3" t="s">
        <v>21</v>
      </c>
      <c r="E23" s="40">
        <v>5</v>
      </c>
      <c r="F23" s="50">
        <v>6</v>
      </c>
      <c r="G23" s="56">
        <v>409994.58497717953</v>
      </c>
      <c r="H23" s="10">
        <f t="shared" ref="H23:H31" si="11">+G23*16%</f>
        <v>65599.133596348722</v>
      </c>
      <c r="I23" s="10">
        <f t="shared" si="1"/>
        <v>475593.71857352823</v>
      </c>
      <c r="J23" s="66">
        <f t="shared" si="2"/>
        <v>14267811.557205845</v>
      </c>
      <c r="K23" s="56">
        <v>230000</v>
      </c>
      <c r="L23" s="10">
        <f t="shared" ref="L23:L31" si="12">+K23*16%</f>
        <v>36800</v>
      </c>
      <c r="M23" s="10">
        <f t="shared" si="4"/>
        <v>266800</v>
      </c>
      <c r="N23" s="66">
        <f t="shared" si="10"/>
        <v>8004000</v>
      </c>
      <c r="O23" s="56">
        <v>220000</v>
      </c>
      <c r="P23" s="10">
        <f t="shared" ref="P23:P31" si="13">+O23*16%</f>
        <v>35200</v>
      </c>
      <c r="Q23" s="10">
        <f t="shared" si="7"/>
        <v>255200</v>
      </c>
      <c r="R23" s="66">
        <f t="shared" si="8"/>
        <v>7656000</v>
      </c>
      <c r="S23" s="81">
        <f t="shared" si="9"/>
        <v>7830000</v>
      </c>
      <c r="T23" s="334"/>
      <c r="U23" s="332"/>
      <c r="V23" s="334"/>
    </row>
    <row r="24" spans="1:22" s="39" customFormat="1" ht="90">
      <c r="A24" s="355"/>
      <c r="B24" s="358"/>
      <c r="C24" s="358"/>
      <c r="D24" s="3" t="s">
        <v>22</v>
      </c>
      <c r="E24" s="40">
        <v>5</v>
      </c>
      <c r="F24" s="50">
        <v>7</v>
      </c>
      <c r="G24" s="56">
        <v>232072.40659085635</v>
      </c>
      <c r="H24" s="10">
        <f t="shared" si="11"/>
        <v>37131.585054537019</v>
      </c>
      <c r="I24" s="10">
        <f t="shared" si="1"/>
        <v>269203.99164539337</v>
      </c>
      <c r="J24" s="66">
        <f t="shared" si="2"/>
        <v>9422139.7075887676</v>
      </c>
      <c r="K24" s="56">
        <v>150000</v>
      </c>
      <c r="L24" s="10">
        <f t="shared" si="12"/>
        <v>24000</v>
      </c>
      <c r="M24" s="10">
        <f t="shared" si="4"/>
        <v>174000</v>
      </c>
      <c r="N24" s="66">
        <f t="shared" si="10"/>
        <v>6090000</v>
      </c>
      <c r="O24" s="56">
        <v>120000</v>
      </c>
      <c r="P24" s="10">
        <f t="shared" si="13"/>
        <v>19200</v>
      </c>
      <c r="Q24" s="10">
        <f t="shared" si="7"/>
        <v>139200</v>
      </c>
      <c r="R24" s="66">
        <f t="shared" si="8"/>
        <v>4872000</v>
      </c>
      <c r="S24" s="81">
        <f t="shared" si="9"/>
        <v>5481000</v>
      </c>
      <c r="T24" s="334"/>
      <c r="U24" s="332"/>
      <c r="V24" s="334"/>
    </row>
    <row r="25" spans="1:22" s="39" customFormat="1" ht="75">
      <c r="A25" s="355"/>
      <c r="B25" s="358"/>
      <c r="C25" s="358"/>
      <c r="D25" s="9" t="s">
        <v>23</v>
      </c>
      <c r="E25" s="20">
        <v>5</v>
      </c>
      <c r="F25" s="50">
        <v>6</v>
      </c>
      <c r="G25" s="56">
        <v>123771.95018179006</v>
      </c>
      <c r="H25" s="10">
        <f t="shared" si="11"/>
        <v>19803.512029086411</v>
      </c>
      <c r="I25" s="10">
        <f t="shared" si="1"/>
        <v>143575.46221087646</v>
      </c>
      <c r="J25" s="66">
        <f t="shared" si="2"/>
        <v>4307263.8663262939</v>
      </c>
      <c r="K25" s="56">
        <v>80000</v>
      </c>
      <c r="L25" s="10">
        <f t="shared" si="12"/>
        <v>12800</v>
      </c>
      <c r="M25" s="10">
        <f t="shared" si="4"/>
        <v>92800</v>
      </c>
      <c r="N25" s="66">
        <f t="shared" si="10"/>
        <v>2784000</v>
      </c>
      <c r="O25" s="56">
        <v>40000</v>
      </c>
      <c r="P25" s="10">
        <f t="shared" si="13"/>
        <v>6400</v>
      </c>
      <c r="Q25" s="10">
        <f t="shared" si="7"/>
        <v>46400</v>
      </c>
      <c r="R25" s="66">
        <f t="shared" si="8"/>
        <v>1392000</v>
      </c>
      <c r="S25" s="81">
        <f t="shared" si="9"/>
        <v>2088000</v>
      </c>
      <c r="T25" s="334"/>
      <c r="U25" s="332"/>
      <c r="V25" s="334"/>
    </row>
    <row r="26" spans="1:22" s="39" customFormat="1" ht="75">
      <c r="A26" s="355"/>
      <c r="B26" s="358"/>
      <c r="C26" s="358"/>
      <c r="D26" s="95" t="s">
        <v>24</v>
      </c>
      <c r="E26" s="20">
        <v>5</v>
      </c>
      <c r="F26" s="50">
        <v>200</v>
      </c>
      <c r="G26" s="56">
        <v>20112.941904540883</v>
      </c>
      <c r="H26" s="10">
        <f t="shared" si="11"/>
        <v>3218.0707047265414</v>
      </c>
      <c r="I26" s="10">
        <f t="shared" si="1"/>
        <v>23331.012609267425</v>
      </c>
      <c r="J26" s="66">
        <f t="shared" si="2"/>
        <v>23331012.609267425</v>
      </c>
      <c r="K26" s="56">
        <v>22000</v>
      </c>
      <c r="L26" s="10">
        <f t="shared" si="12"/>
        <v>3520</v>
      </c>
      <c r="M26" s="10">
        <f t="shared" si="4"/>
        <v>25520</v>
      </c>
      <c r="N26" s="66">
        <f t="shared" si="10"/>
        <v>25520000</v>
      </c>
      <c r="O26" s="56">
        <v>13500</v>
      </c>
      <c r="P26" s="10">
        <f t="shared" si="13"/>
        <v>2160</v>
      </c>
      <c r="Q26" s="10">
        <f t="shared" si="7"/>
        <v>15660</v>
      </c>
      <c r="R26" s="66">
        <f t="shared" si="8"/>
        <v>15660000</v>
      </c>
      <c r="S26" s="81">
        <f t="shared" si="9"/>
        <v>20590000</v>
      </c>
      <c r="T26" s="334"/>
      <c r="U26" s="332"/>
      <c r="V26" s="334"/>
    </row>
    <row r="27" spans="1:22" s="39" customFormat="1" ht="141.75" customHeight="1">
      <c r="A27" s="355"/>
      <c r="B27" s="358"/>
      <c r="C27" s="358"/>
      <c r="D27" s="7" t="s">
        <v>31</v>
      </c>
      <c r="E27" s="20">
        <v>5</v>
      </c>
      <c r="F27" s="50">
        <v>100</v>
      </c>
      <c r="G27" s="56">
        <v>92828.962636342549</v>
      </c>
      <c r="H27" s="10">
        <f t="shared" si="11"/>
        <v>14852.634021814809</v>
      </c>
      <c r="I27" s="10">
        <f t="shared" si="1"/>
        <v>107681.59665815736</v>
      </c>
      <c r="J27" s="66">
        <f t="shared" si="2"/>
        <v>53840798.329078674</v>
      </c>
      <c r="K27" s="56">
        <v>48000</v>
      </c>
      <c r="L27" s="10">
        <f t="shared" si="12"/>
        <v>7680</v>
      </c>
      <c r="M27" s="10">
        <f t="shared" si="4"/>
        <v>55680</v>
      </c>
      <c r="N27" s="66">
        <f t="shared" si="10"/>
        <v>27840000</v>
      </c>
      <c r="O27" s="56">
        <v>35000</v>
      </c>
      <c r="P27" s="10">
        <f t="shared" si="13"/>
        <v>5600</v>
      </c>
      <c r="Q27" s="10">
        <f t="shared" si="7"/>
        <v>40600</v>
      </c>
      <c r="R27" s="66">
        <f t="shared" si="8"/>
        <v>20300000</v>
      </c>
      <c r="S27" s="81">
        <f t="shared" si="9"/>
        <v>24070000</v>
      </c>
      <c r="T27" s="334"/>
      <c r="U27" s="332"/>
      <c r="V27" s="334"/>
    </row>
    <row r="28" spans="1:22" s="39" customFormat="1" ht="30">
      <c r="A28" s="355"/>
      <c r="B28" s="358"/>
      <c r="C28" s="358"/>
      <c r="D28" s="96" t="s">
        <v>26</v>
      </c>
      <c r="E28" s="40">
        <v>1</v>
      </c>
      <c r="F28" s="50">
        <v>1</v>
      </c>
      <c r="G28" s="56">
        <v>541502.28204533155</v>
      </c>
      <c r="H28" s="10">
        <f t="shared" si="11"/>
        <v>86640.365127253055</v>
      </c>
      <c r="I28" s="10">
        <f t="shared" si="1"/>
        <v>628142.64717258466</v>
      </c>
      <c r="J28" s="66">
        <f t="shared" si="2"/>
        <v>628142.64717258466</v>
      </c>
      <c r="K28" s="56">
        <v>300000</v>
      </c>
      <c r="L28" s="10">
        <f t="shared" si="12"/>
        <v>48000</v>
      </c>
      <c r="M28" s="10">
        <f t="shared" si="4"/>
        <v>348000</v>
      </c>
      <c r="N28" s="66">
        <f t="shared" si="10"/>
        <v>348000</v>
      </c>
      <c r="O28" s="56">
        <v>250000</v>
      </c>
      <c r="P28" s="10">
        <f t="shared" si="13"/>
        <v>40000</v>
      </c>
      <c r="Q28" s="10">
        <f t="shared" si="7"/>
        <v>290000</v>
      </c>
      <c r="R28" s="66">
        <f t="shared" si="8"/>
        <v>290000</v>
      </c>
      <c r="S28" s="81">
        <f t="shared" si="9"/>
        <v>319000</v>
      </c>
      <c r="T28" s="334"/>
      <c r="U28" s="332"/>
      <c r="V28" s="334"/>
    </row>
    <row r="29" spans="1:22" s="39" customFormat="1">
      <c r="A29" s="355"/>
      <c r="B29" s="358"/>
      <c r="C29" s="358"/>
      <c r="D29" s="9" t="s">
        <v>27</v>
      </c>
      <c r="E29" s="20">
        <v>1</v>
      </c>
      <c r="F29" s="50">
        <v>1</v>
      </c>
      <c r="G29" s="56">
        <v>116036.20329542817</v>
      </c>
      <c r="H29" s="10">
        <f t="shared" si="11"/>
        <v>18565.79252726851</v>
      </c>
      <c r="I29" s="10">
        <f t="shared" si="1"/>
        <v>134601.99582269668</v>
      </c>
      <c r="J29" s="66">
        <f t="shared" si="2"/>
        <v>134601.99582269668</v>
      </c>
      <c r="K29" s="56">
        <v>80000</v>
      </c>
      <c r="L29" s="10">
        <f t="shared" si="12"/>
        <v>12800</v>
      </c>
      <c r="M29" s="10">
        <f t="shared" si="4"/>
        <v>92800</v>
      </c>
      <c r="N29" s="66">
        <f t="shared" si="10"/>
        <v>92800</v>
      </c>
      <c r="O29" s="56">
        <v>70000</v>
      </c>
      <c r="P29" s="10">
        <f t="shared" si="13"/>
        <v>11200</v>
      </c>
      <c r="Q29" s="10">
        <f t="shared" si="7"/>
        <v>81200</v>
      </c>
      <c r="R29" s="66">
        <f t="shared" si="8"/>
        <v>81200</v>
      </c>
      <c r="S29" s="81">
        <f t="shared" si="9"/>
        <v>87000</v>
      </c>
      <c r="T29" s="334"/>
      <c r="U29" s="332"/>
      <c r="V29" s="334"/>
    </row>
    <row r="30" spans="1:22" s="39" customFormat="1" ht="90">
      <c r="A30" s="355"/>
      <c r="B30" s="358"/>
      <c r="C30" s="358"/>
      <c r="D30" s="9" t="s">
        <v>28</v>
      </c>
      <c r="E30" s="20">
        <v>1</v>
      </c>
      <c r="F30" s="50">
        <v>100</v>
      </c>
      <c r="G30" s="56">
        <v>11603.620329542819</v>
      </c>
      <c r="H30" s="10">
        <f t="shared" si="11"/>
        <v>1856.5792527268511</v>
      </c>
      <c r="I30" s="10">
        <f t="shared" si="1"/>
        <v>13460.19958226967</v>
      </c>
      <c r="J30" s="66">
        <f t="shared" si="2"/>
        <v>1346019.9582269669</v>
      </c>
      <c r="K30" s="56">
        <v>4800</v>
      </c>
      <c r="L30" s="10">
        <f t="shared" si="12"/>
        <v>768</v>
      </c>
      <c r="M30" s="10">
        <f t="shared" si="4"/>
        <v>5568</v>
      </c>
      <c r="N30" s="66">
        <f t="shared" si="10"/>
        <v>556800</v>
      </c>
      <c r="O30" s="56">
        <v>4500</v>
      </c>
      <c r="P30" s="10">
        <f t="shared" si="13"/>
        <v>720</v>
      </c>
      <c r="Q30" s="10">
        <f t="shared" si="7"/>
        <v>5220</v>
      </c>
      <c r="R30" s="66">
        <f t="shared" si="8"/>
        <v>522000</v>
      </c>
      <c r="S30" s="81">
        <f t="shared" si="9"/>
        <v>539400</v>
      </c>
      <c r="T30" s="334"/>
      <c r="U30" s="332"/>
      <c r="V30" s="334"/>
    </row>
    <row r="31" spans="1:22" s="39" customFormat="1" ht="90.75" thickBot="1">
      <c r="A31" s="356"/>
      <c r="B31" s="359"/>
      <c r="C31" s="359"/>
      <c r="D31" s="16" t="s">
        <v>29</v>
      </c>
      <c r="E31" s="21">
        <v>1</v>
      </c>
      <c r="F31" s="51">
        <v>1</v>
      </c>
      <c r="G31" s="57">
        <v>4641448.1318171266</v>
      </c>
      <c r="H31" s="11">
        <f t="shared" si="11"/>
        <v>742631.70109074027</v>
      </c>
      <c r="I31" s="11">
        <f t="shared" si="1"/>
        <v>5384079.8329078667</v>
      </c>
      <c r="J31" s="67">
        <f t="shared" si="2"/>
        <v>5384079.8329078667</v>
      </c>
      <c r="K31" s="57">
        <v>297400</v>
      </c>
      <c r="L31" s="11">
        <f t="shared" si="12"/>
        <v>47584</v>
      </c>
      <c r="M31" s="11">
        <f t="shared" si="4"/>
        <v>344984</v>
      </c>
      <c r="N31" s="67">
        <f t="shared" si="10"/>
        <v>344984</v>
      </c>
      <c r="O31" s="69">
        <v>850000</v>
      </c>
      <c r="P31" s="17">
        <f t="shared" si="13"/>
        <v>136000</v>
      </c>
      <c r="Q31" s="17">
        <f t="shared" si="7"/>
        <v>986000</v>
      </c>
      <c r="R31" s="77">
        <f t="shared" si="8"/>
        <v>986000</v>
      </c>
      <c r="S31" s="82">
        <f t="shared" si="9"/>
        <v>665492</v>
      </c>
      <c r="T31" s="342"/>
      <c r="U31" s="347"/>
      <c r="V31" s="342"/>
    </row>
    <row r="32" spans="1:22" ht="63.75" customHeight="1">
      <c r="A32" s="365">
        <v>3</v>
      </c>
      <c r="B32" s="287" t="s">
        <v>32</v>
      </c>
      <c r="C32" s="287" t="s">
        <v>33</v>
      </c>
      <c r="D32" s="106" t="s">
        <v>34</v>
      </c>
      <c r="E32" s="25">
        <v>1</v>
      </c>
      <c r="F32" s="46">
        <v>1</v>
      </c>
      <c r="G32" s="52">
        <v>1441943.2196178541</v>
      </c>
      <c r="H32" s="42">
        <f t="shared" ref="H32:H44" si="14">+G32*16%</f>
        <v>230710.91513885665</v>
      </c>
      <c r="I32" s="42">
        <f t="shared" ref="I32:I51" si="15">+H32+G32</f>
        <v>1672654.1347567108</v>
      </c>
      <c r="J32" s="59">
        <f t="shared" ref="J32:J51" si="16">+I32*F32*E32</f>
        <v>1672654.1347567108</v>
      </c>
      <c r="K32" s="52">
        <v>550000</v>
      </c>
      <c r="L32" s="26">
        <f t="shared" ref="L32:L44" si="17">+K32*16%</f>
        <v>88000</v>
      </c>
      <c r="M32" s="26">
        <f t="shared" ref="M32:M51" si="18">+L32+K32</f>
        <v>638000</v>
      </c>
      <c r="N32" s="63">
        <f>+M32*F32*E32</f>
        <v>638000</v>
      </c>
      <c r="O32" s="52">
        <v>350000</v>
      </c>
      <c r="P32" s="26">
        <f t="shared" ref="P32:P44" si="19">+O32*16%</f>
        <v>56000</v>
      </c>
      <c r="Q32" s="26">
        <f t="shared" ref="Q32:Q51" si="20">+P32+O32</f>
        <v>406000</v>
      </c>
      <c r="R32" s="63">
        <f t="shared" ref="R32:R44" si="21">+Q32*F32*E32</f>
        <v>406000</v>
      </c>
      <c r="S32" s="84">
        <f t="shared" ref="S32:S44" si="22">AVERAGE(N32,R32)</f>
        <v>522000</v>
      </c>
      <c r="T32" s="326">
        <f>SUM(S32:S36)</f>
        <v>3913840</v>
      </c>
      <c r="U32" s="329">
        <v>1</v>
      </c>
      <c r="V32" s="326">
        <f>+U32*T32</f>
        <v>3913840</v>
      </c>
    </row>
    <row r="33" spans="1:22" ht="63.75" customHeight="1">
      <c r="A33" s="366"/>
      <c r="B33" s="288"/>
      <c r="C33" s="288"/>
      <c r="D33" s="32" t="s">
        <v>35</v>
      </c>
      <c r="E33" s="28">
        <v>1</v>
      </c>
      <c r="F33" s="107">
        <v>1</v>
      </c>
      <c r="G33" s="108">
        <v>232072.40659085635</v>
      </c>
      <c r="H33" s="30">
        <f t="shared" si="14"/>
        <v>37131.585054537019</v>
      </c>
      <c r="I33" s="30">
        <f t="shared" si="15"/>
        <v>269203.99164539337</v>
      </c>
      <c r="J33" s="60">
        <f t="shared" si="16"/>
        <v>269203.99164539337</v>
      </c>
      <c r="K33" s="53">
        <v>150000</v>
      </c>
      <c r="L33" s="30">
        <f t="shared" si="17"/>
        <v>24000</v>
      </c>
      <c r="M33" s="30">
        <f t="shared" si="18"/>
        <v>174000</v>
      </c>
      <c r="N33" s="60">
        <f>+M33*F33*E33</f>
        <v>174000</v>
      </c>
      <c r="O33" s="53">
        <v>120000</v>
      </c>
      <c r="P33" s="30">
        <f t="shared" si="19"/>
        <v>19200</v>
      </c>
      <c r="Q33" s="30">
        <f t="shared" si="20"/>
        <v>139200</v>
      </c>
      <c r="R33" s="60">
        <f t="shared" si="21"/>
        <v>139200</v>
      </c>
      <c r="S33" s="85">
        <f t="shared" si="22"/>
        <v>156600</v>
      </c>
      <c r="T33" s="327"/>
      <c r="U33" s="330"/>
      <c r="V33" s="327"/>
    </row>
    <row r="34" spans="1:22" ht="98.25" customHeight="1">
      <c r="A34" s="366"/>
      <c r="B34" s="289"/>
      <c r="C34" s="289"/>
      <c r="D34" s="32" t="s">
        <v>36</v>
      </c>
      <c r="E34" s="28">
        <v>1</v>
      </c>
      <c r="F34" s="47">
        <v>40</v>
      </c>
      <c r="G34" s="53">
        <v>23207.240659085637</v>
      </c>
      <c r="H34" s="30">
        <f t="shared" si="14"/>
        <v>3713.1585054537022</v>
      </c>
      <c r="I34" s="30">
        <f t="shared" si="15"/>
        <v>26920.39916453934</v>
      </c>
      <c r="J34" s="60">
        <f t="shared" si="16"/>
        <v>1076815.9665815737</v>
      </c>
      <c r="K34" s="53">
        <v>22000</v>
      </c>
      <c r="L34" s="30">
        <f t="shared" si="17"/>
        <v>3520</v>
      </c>
      <c r="M34" s="30">
        <f t="shared" si="18"/>
        <v>25520</v>
      </c>
      <c r="N34" s="60">
        <f>+M34*F34*E34</f>
        <v>1020800</v>
      </c>
      <c r="O34" s="53">
        <v>8200</v>
      </c>
      <c r="P34" s="30">
        <f t="shared" si="19"/>
        <v>1312</v>
      </c>
      <c r="Q34" s="30">
        <f t="shared" si="20"/>
        <v>9512</v>
      </c>
      <c r="R34" s="60">
        <f t="shared" si="21"/>
        <v>380480</v>
      </c>
      <c r="S34" s="85">
        <f t="shared" si="22"/>
        <v>700640</v>
      </c>
      <c r="T34" s="327"/>
      <c r="U34" s="330"/>
      <c r="V34" s="327"/>
    </row>
    <row r="35" spans="1:22" ht="135">
      <c r="A35" s="366"/>
      <c r="B35" s="289"/>
      <c r="C35" s="289"/>
      <c r="D35" s="27" t="s">
        <v>37</v>
      </c>
      <c r="E35" s="28">
        <v>1</v>
      </c>
      <c r="F35" s="47">
        <v>40</v>
      </c>
      <c r="G35" s="53">
        <v>77357.468863618778</v>
      </c>
      <c r="H35" s="30">
        <f t="shared" si="14"/>
        <v>12377.195018179005</v>
      </c>
      <c r="I35" s="30">
        <f t="shared" si="15"/>
        <v>89734.66388179778</v>
      </c>
      <c r="J35" s="60">
        <f t="shared" si="16"/>
        <v>3589386.5552719114</v>
      </c>
      <c r="K35" s="53">
        <v>48000</v>
      </c>
      <c r="L35" s="30">
        <f t="shared" si="17"/>
        <v>7680</v>
      </c>
      <c r="M35" s="30">
        <f t="shared" si="18"/>
        <v>55680</v>
      </c>
      <c r="N35" s="60">
        <f>+M35*F35*E35</f>
        <v>2227200</v>
      </c>
      <c r="O35" s="53">
        <v>32000</v>
      </c>
      <c r="P35" s="30">
        <f t="shared" si="19"/>
        <v>5120</v>
      </c>
      <c r="Q35" s="30">
        <f t="shared" si="20"/>
        <v>37120</v>
      </c>
      <c r="R35" s="60">
        <f t="shared" si="21"/>
        <v>1484800</v>
      </c>
      <c r="S35" s="85">
        <f t="shared" si="22"/>
        <v>1856000</v>
      </c>
      <c r="T35" s="327"/>
      <c r="U35" s="330"/>
      <c r="V35" s="327"/>
    </row>
    <row r="36" spans="1:22" ht="75.75" thickBot="1">
      <c r="A36" s="367"/>
      <c r="B36" s="290"/>
      <c r="C36" s="290"/>
      <c r="D36" s="35" t="s">
        <v>38</v>
      </c>
      <c r="E36" s="36">
        <v>1</v>
      </c>
      <c r="F36" s="48">
        <v>1</v>
      </c>
      <c r="G36" s="54">
        <v>1547149.3772723756</v>
      </c>
      <c r="H36" s="44">
        <f t="shared" si="14"/>
        <v>247543.90036358009</v>
      </c>
      <c r="I36" s="44">
        <f t="shared" si="15"/>
        <v>1794693.2776359557</v>
      </c>
      <c r="J36" s="61">
        <f t="shared" si="16"/>
        <v>1794693.2776359557</v>
      </c>
      <c r="K36" s="54">
        <v>320000</v>
      </c>
      <c r="L36" s="38">
        <f t="shared" si="17"/>
        <v>51200</v>
      </c>
      <c r="M36" s="38">
        <f t="shared" si="18"/>
        <v>371200</v>
      </c>
      <c r="N36" s="64">
        <f>+M36*F36*E36</f>
        <v>371200</v>
      </c>
      <c r="O36" s="54">
        <v>850000</v>
      </c>
      <c r="P36" s="38">
        <f t="shared" si="19"/>
        <v>136000</v>
      </c>
      <c r="Q36" s="38">
        <f t="shared" si="20"/>
        <v>986000</v>
      </c>
      <c r="R36" s="64">
        <f t="shared" si="21"/>
        <v>986000</v>
      </c>
      <c r="S36" s="86">
        <f t="shared" si="22"/>
        <v>678600</v>
      </c>
      <c r="T36" s="328"/>
      <c r="U36" s="331"/>
      <c r="V36" s="328"/>
    </row>
    <row r="37" spans="1:22" ht="45" customHeight="1">
      <c r="A37" s="354">
        <v>4</v>
      </c>
      <c r="B37" s="357"/>
      <c r="C37" s="357" t="s">
        <v>39</v>
      </c>
      <c r="D37" s="109" t="s">
        <v>40</v>
      </c>
      <c r="E37" s="110">
        <v>0.5</v>
      </c>
      <c r="F37" s="111">
        <v>1</v>
      </c>
      <c r="G37" s="97">
        <v>2320724.0659085633</v>
      </c>
      <c r="H37" s="112">
        <f t="shared" si="14"/>
        <v>371315.85054537014</v>
      </c>
      <c r="I37" s="112">
        <f t="shared" si="15"/>
        <v>2692039.9164539333</v>
      </c>
      <c r="J37" s="113">
        <f t="shared" si="16"/>
        <v>1346019.9582269667</v>
      </c>
      <c r="K37" s="97">
        <v>550000</v>
      </c>
      <c r="L37" s="112">
        <f t="shared" si="17"/>
        <v>88000</v>
      </c>
      <c r="M37" s="112">
        <f t="shared" si="18"/>
        <v>638000</v>
      </c>
      <c r="N37" s="114">
        <f>+M37*E37*F37</f>
        <v>319000</v>
      </c>
      <c r="O37" s="97">
        <f>4500000*2</f>
        <v>9000000</v>
      </c>
      <c r="P37" s="112">
        <f t="shared" si="19"/>
        <v>1440000</v>
      </c>
      <c r="Q37" s="112">
        <f t="shared" si="20"/>
        <v>10440000</v>
      </c>
      <c r="R37" s="114">
        <f t="shared" si="21"/>
        <v>5220000</v>
      </c>
      <c r="S37" s="115">
        <f t="shared" si="22"/>
        <v>2769500</v>
      </c>
      <c r="T37" s="333">
        <f>SUM(S37:S43)</f>
        <v>4779200</v>
      </c>
      <c r="U37" s="332">
        <v>1</v>
      </c>
      <c r="V37" s="333">
        <f>+U37*T37</f>
        <v>4779200</v>
      </c>
    </row>
    <row r="38" spans="1:22" ht="45">
      <c r="A38" s="355"/>
      <c r="B38" s="358"/>
      <c r="C38" s="358"/>
      <c r="D38" s="3" t="s">
        <v>41</v>
      </c>
      <c r="E38" s="40">
        <v>0.5</v>
      </c>
      <c r="F38" s="50">
        <v>1</v>
      </c>
      <c r="G38" s="56">
        <v>448673.31940898893</v>
      </c>
      <c r="H38" s="10">
        <f t="shared" si="14"/>
        <v>71787.73110543823</v>
      </c>
      <c r="I38" s="10">
        <f t="shared" si="15"/>
        <v>520461.05051442713</v>
      </c>
      <c r="J38" s="116">
        <f t="shared" si="16"/>
        <v>260230.52525721357</v>
      </c>
      <c r="K38" s="117">
        <v>230000</v>
      </c>
      <c r="L38" s="10">
        <f t="shared" si="17"/>
        <v>36800</v>
      </c>
      <c r="M38" s="10">
        <f t="shared" si="18"/>
        <v>266800</v>
      </c>
      <c r="N38" s="114">
        <f t="shared" ref="N38:N43" si="23">+M38*E38*F38</f>
        <v>133400</v>
      </c>
      <c r="O38" s="56">
        <f>220000*2</f>
        <v>440000</v>
      </c>
      <c r="P38" s="10">
        <f t="shared" si="19"/>
        <v>70400</v>
      </c>
      <c r="Q38" s="10">
        <f t="shared" si="20"/>
        <v>510400</v>
      </c>
      <c r="R38" s="66">
        <f t="shared" si="21"/>
        <v>255200</v>
      </c>
      <c r="S38" s="81">
        <f t="shared" si="22"/>
        <v>194300</v>
      </c>
      <c r="T38" s="334"/>
      <c r="U38" s="332"/>
      <c r="V38" s="334"/>
    </row>
    <row r="39" spans="1:22" ht="60">
      <c r="A39" s="355"/>
      <c r="B39" s="358"/>
      <c r="C39" s="358"/>
      <c r="D39" s="3" t="s">
        <v>42</v>
      </c>
      <c r="E39" s="40">
        <v>0.5</v>
      </c>
      <c r="F39" s="50">
        <v>1</v>
      </c>
      <c r="G39" s="56">
        <v>232072.40659085635</v>
      </c>
      <c r="H39" s="10">
        <f t="shared" si="14"/>
        <v>37131.585054537019</v>
      </c>
      <c r="I39" s="10">
        <f t="shared" si="15"/>
        <v>269203.99164539337</v>
      </c>
      <c r="J39" s="116">
        <f t="shared" si="16"/>
        <v>134601.99582269668</v>
      </c>
      <c r="K39" s="117">
        <v>150000</v>
      </c>
      <c r="L39" s="10">
        <f t="shared" si="17"/>
        <v>24000</v>
      </c>
      <c r="M39" s="10">
        <f t="shared" si="18"/>
        <v>174000</v>
      </c>
      <c r="N39" s="114">
        <f t="shared" si="23"/>
        <v>87000</v>
      </c>
      <c r="O39" s="56">
        <f>120000*2</f>
        <v>240000</v>
      </c>
      <c r="P39" s="10">
        <f t="shared" si="19"/>
        <v>38400</v>
      </c>
      <c r="Q39" s="10">
        <f t="shared" si="20"/>
        <v>278400</v>
      </c>
      <c r="R39" s="66">
        <f t="shared" si="21"/>
        <v>139200</v>
      </c>
      <c r="S39" s="81">
        <f t="shared" si="22"/>
        <v>113100</v>
      </c>
      <c r="T39" s="334"/>
      <c r="U39" s="332"/>
      <c r="V39" s="334"/>
    </row>
    <row r="40" spans="1:22" ht="30">
      <c r="A40" s="355"/>
      <c r="B40" s="358"/>
      <c r="C40" s="358"/>
      <c r="D40" s="3" t="s">
        <v>43</v>
      </c>
      <c r="E40" s="40">
        <v>0.5</v>
      </c>
      <c r="F40" s="50">
        <v>1</v>
      </c>
      <c r="G40" s="56">
        <v>541502.28204533155</v>
      </c>
      <c r="H40" s="10">
        <f t="shared" si="14"/>
        <v>86640.365127253055</v>
      </c>
      <c r="I40" s="10">
        <f t="shared" si="15"/>
        <v>628142.64717258466</v>
      </c>
      <c r="J40" s="116">
        <f t="shared" si="16"/>
        <v>314071.32358629233</v>
      </c>
      <c r="K40" s="117">
        <v>300000</v>
      </c>
      <c r="L40" s="10">
        <f t="shared" si="17"/>
        <v>48000</v>
      </c>
      <c r="M40" s="10">
        <f t="shared" si="18"/>
        <v>348000</v>
      </c>
      <c r="N40" s="114">
        <f t="shared" si="23"/>
        <v>174000</v>
      </c>
      <c r="O40" s="56">
        <f>350000*2</f>
        <v>700000</v>
      </c>
      <c r="P40" s="10">
        <f t="shared" si="19"/>
        <v>112000</v>
      </c>
      <c r="Q40" s="10">
        <f t="shared" si="20"/>
        <v>812000</v>
      </c>
      <c r="R40" s="66">
        <f t="shared" si="21"/>
        <v>406000</v>
      </c>
      <c r="S40" s="81">
        <f t="shared" si="22"/>
        <v>290000</v>
      </c>
      <c r="T40" s="334"/>
      <c r="U40" s="332"/>
      <c r="V40" s="334"/>
    </row>
    <row r="41" spans="1:22" ht="15" customHeight="1">
      <c r="A41" s="355"/>
      <c r="B41" s="358"/>
      <c r="C41" s="358"/>
      <c r="D41" s="9" t="s">
        <v>44</v>
      </c>
      <c r="E41" s="20">
        <v>0.5</v>
      </c>
      <c r="F41" s="50">
        <v>1</v>
      </c>
      <c r="G41" s="56">
        <v>116036.20329542817</v>
      </c>
      <c r="H41" s="10">
        <f t="shared" si="14"/>
        <v>18565.79252726851</v>
      </c>
      <c r="I41" s="10">
        <f t="shared" si="15"/>
        <v>134601.99582269668</v>
      </c>
      <c r="J41" s="116">
        <f t="shared" si="16"/>
        <v>67300.997911348342</v>
      </c>
      <c r="K41" s="117">
        <v>80000</v>
      </c>
      <c r="L41" s="10">
        <f t="shared" si="17"/>
        <v>12800</v>
      </c>
      <c r="M41" s="10">
        <f t="shared" si="18"/>
        <v>92800</v>
      </c>
      <c r="N41" s="114">
        <f t="shared" si="23"/>
        <v>46400</v>
      </c>
      <c r="O41" s="56">
        <f>70000*2</f>
        <v>140000</v>
      </c>
      <c r="P41" s="10">
        <f t="shared" si="19"/>
        <v>22400</v>
      </c>
      <c r="Q41" s="10">
        <f t="shared" si="20"/>
        <v>162400</v>
      </c>
      <c r="R41" s="66">
        <f t="shared" si="21"/>
        <v>81200</v>
      </c>
      <c r="S41" s="81">
        <f t="shared" si="22"/>
        <v>63800</v>
      </c>
      <c r="T41" s="334"/>
      <c r="U41" s="332"/>
      <c r="V41" s="334"/>
    </row>
    <row r="42" spans="1:22" ht="75">
      <c r="A42" s="355"/>
      <c r="B42" s="358"/>
      <c r="C42" s="358"/>
      <c r="D42" s="9" t="s">
        <v>45</v>
      </c>
      <c r="E42" s="20">
        <v>0.5</v>
      </c>
      <c r="F42" s="50">
        <v>200</v>
      </c>
      <c r="G42" s="56">
        <v>10675.330703179392</v>
      </c>
      <c r="H42" s="10">
        <f t="shared" si="14"/>
        <v>1708.0529125087028</v>
      </c>
      <c r="I42" s="10">
        <f t="shared" si="15"/>
        <v>12383.383615688095</v>
      </c>
      <c r="J42" s="116">
        <f t="shared" si="16"/>
        <v>1238338.3615688095</v>
      </c>
      <c r="K42" s="117">
        <v>4300</v>
      </c>
      <c r="L42" s="10">
        <f t="shared" si="17"/>
        <v>688</v>
      </c>
      <c r="M42" s="10">
        <f t="shared" si="18"/>
        <v>4988</v>
      </c>
      <c r="N42" s="114">
        <f t="shared" si="23"/>
        <v>498800</v>
      </c>
      <c r="O42" s="56">
        <f>4500*2</f>
        <v>9000</v>
      </c>
      <c r="P42" s="10">
        <f t="shared" si="19"/>
        <v>1440</v>
      </c>
      <c r="Q42" s="10">
        <f t="shared" si="20"/>
        <v>10440</v>
      </c>
      <c r="R42" s="66">
        <f t="shared" si="21"/>
        <v>1044000</v>
      </c>
      <c r="S42" s="81">
        <f t="shared" si="22"/>
        <v>771400</v>
      </c>
      <c r="T42" s="334"/>
      <c r="U42" s="332"/>
      <c r="V42" s="334"/>
    </row>
    <row r="43" spans="1:22" ht="75.75" thickBot="1">
      <c r="A43" s="356"/>
      <c r="B43" s="359"/>
      <c r="C43" s="359"/>
      <c r="D43" s="16" t="s">
        <v>46</v>
      </c>
      <c r="E43" s="21">
        <v>0.5</v>
      </c>
      <c r="F43" s="51">
        <v>1</v>
      </c>
      <c r="G43" s="57">
        <v>1547149.3772723756</v>
      </c>
      <c r="H43" s="11">
        <f t="shared" si="14"/>
        <v>247543.90036358009</v>
      </c>
      <c r="I43" s="11">
        <f t="shared" si="15"/>
        <v>1794693.2776359557</v>
      </c>
      <c r="J43" s="118">
        <f t="shared" si="16"/>
        <v>897346.63881797786</v>
      </c>
      <c r="K43" s="119">
        <v>290000</v>
      </c>
      <c r="L43" s="17">
        <f t="shared" si="17"/>
        <v>46400</v>
      </c>
      <c r="M43" s="17">
        <f t="shared" si="18"/>
        <v>336400</v>
      </c>
      <c r="N43" s="105">
        <f t="shared" si="23"/>
        <v>168200</v>
      </c>
      <c r="O43" s="69">
        <f>850000*2</f>
        <v>1700000</v>
      </c>
      <c r="P43" s="17">
        <f t="shared" si="19"/>
        <v>272000</v>
      </c>
      <c r="Q43" s="17">
        <f t="shared" si="20"/>
        <v>1972000</v>
      </c>
      <c r="R43" s="77">
        <f t="shared" si="21"/>
        <v>986000</v>
      </c>
      <c r="S43" s="82">
        <f t="shared" si="22"/>
        <v>577100</v>
      </c>
      <c r="T43" s="334"/>
      <c r="U43" s="332"/>
      <c r="V43" s="334"/>
    </row>
    <row r="44" spans="1:22" ht="45">
      <c r="A44" s="362">
        <v>5</v>
      </c>
      <c r="B44" s="381" t="s">
        <v>47</v>
      </c>
      <c r="C44" s="384" t="s">
        <v>39</v>
      </c>
      <c r="D44" s="98" t="s">
        <v>48</v>
      </c>
      <c r="E44" s="25">
        <v>1</v>
      </c>
      <c r="F44" s="46">
        <v>100</v>
      </c>
      <c r="G44" s="52">
        <v>12377.195018179005</v>
      </c>
      <c r="H44" s="26">
        <f t="shared" si="14"/>
        <v>1980.351202908641</v>
      </c>
      <c r="I44" s="26">
        <f t="shared" si="15"/>
        <v>14357.546221087647</v>
      </c>
      <c r="J44" s="63">
        <f t="shared" si="16"/>
        <v>1435754.6221087647</v>
      </c>
      <c r="K44" s="52">
        <v>5000</v>
      </c>
      <c r="L44" s="26">
        <f t="shared" si="17"/>
        <v>800</v>
      </c>
      <c r="M44" s="26">
        <f t="shared" si="18"/>
        <v>5800</v>
      </c>
      <c r="N44" s="63">
        <f>+M44*F44*E44</f>
        <v>580000</v>
      </c>
      <c r="O44" s="52">
        <v>4200</v>
      </c>
      <c r="P44" s="26">
        <f t="shared" si="19"/>
        <v>672</v>
      </c>
      <c r="Q44" s="26">
        <f t="shared" si="20"/>
        <v>4872</v>
      </c>
      <c r="R44" s="63">
        <f t="shared" si="21"/>
        <v>487200</v>
      </c>
      <c r="S44" s="84">
        <f t="shared" si="22"/>
        <v>533600</v>
      </c>
      <c r="T44" s="326">
        <f>SUM(S44:S51)</f>
        <v>5789560</v>
      </c>
      <c r="U44" s="329">
        <v>1</v>
      </c>
      <c r="V44" s="326">
        <f>+U44*T44</f>
        <v>5789560</v>
      </c>
    </row>
    <row r="45" spans="1:22" ht="18" customHeight="1">
      <c r="A45" s="363"/>
      <c r="B45" s="382"/>
      <c r="C45" s="385"/>
      <c r="D45" s="99" t="s">
        <v>49</v>
      </c>
      <c r="E45" s="29">
        <v>1</v>
      </c>
      <c r="F45" s="47">
        <v>1</v>
      </c>
      <c r="G45" s="53">
        <v>340372.86299992265</v>
      </c>
      <c r="H45" s="37">
        <f t="shared" ref="H45:H51" si="24">+G45*16%</f>
        <v>54459.658079987625</v>
      </c>
      <c r="I45" s="37">
        <f t="shared" si="15"/>
        <v>394832.52107991028</v>
      </c>
      <c r="J45" s="76">
        <f t="shared" si="16"/>
        <v>394832.52107991028</v>
      </c>
      <c r="K45" s="53">
        <v>300000</v>
      </c>
      <c r="L45" s="30">
        <f t="shared" ref="L45:L51" si="25">+K45*16%</f>
        <v>48000</v>
      </c>
      <c r="M45" s="30">
        <f t="shared" si="18"/>
        <v>348000</v>
      </c>
      <c r="N45" s="60">
        <f t="shared" ref="N45:N51" si="26">+M45*F45*E45</f>
        <v>348000</v>
      </c>
      <c r="O45" s="53">
        <v>420000</v>
      </c>
      <c r="P45" s="30">
        <f t="shared" ref="P45:P51" si="27">+O45*16%</f>
        <v>67200</v>
      </c>
      <c r="Q45" s="30">
        <f t="shared" si="20"/>
        <v>487200</v>
      </c>
      <c r="R45" s="60">
        <f t="shared" ref="R45:R51" si="28">+Q45*F45*E45</f>
        <v>487200</v>
      </c>
      <c r="S45" s="85">
        <f t="shared" ref="S45:S51" si="29">AVERAGE(N45,R45)</f>
        <v>417600</v>
      </c>
      <c r="T45" s="327"/>
      <c r="U45" s="330"/>
      <c r="V45" s="327"/>
    </row>
    <row r="46" spans="1:22">
      <c r="A46" s="363"/>
      <c r="B46" s="382"/>
      <c r="C46" s="385"/>
      <c r="D46" s="100" t="s">
        <v>50</v>
      </c>
      <c r="E46" s="101">
        <v>1</v>
      </c>
      <c r="F46" s="47">
        <v>1</v>
      </c>
      <c r="G46" s="53">
        <v>116036.20329542817</v>
      </c>
      <c r="H46" s="37">
        <f t="shared" si="24"/>
        <v>18565.79252726851</v>
      </c>
      <c r="I46" s="37">
        <f t="shared" si="15"/>
        <v>134601.99582269668</v>
      </c>
      <c r="J46" s="76">
        <f t="shared" si="16"/>
        <v>134601.99582269668</v>
      </c>
      <c r="K46" s="53">
        <v>80000</v>
      </c>
      <c r="L46" s="30">
        <f t="shared" si="25"/>
        <v>12800</v>
      </c>
      <c r="M46" s="30">
        <f t="shared" si="18"/>
        <v>92800</v>
      </c>
      <c r="N46" s="60">
        <f t="shared" si="26"/>
        <v>92800</v>
      </c>
      <c r="O46" s="53">
        <v>120000</v>
      </c>
      <c r="P46" s="30">
        <f t="shared" si="27"/>
        <v>19200</v>
      </c>
      <c r="Q46" s="30">
        <f t="shared" si="20"/>
        <v>139200</v>
      </c>
      <c r="R46" s="60">
        <f t="shared" si="28"/>
        <v>139200</v>
      </c>
      <c r="S46" s="85">
        <f t="shared" si="29"/>
        <v>116000</v>
      </c>
      <c r="T46" s="327"/>
      <c r="U46" s="330"/>
      <c r="V46" s="327"/>
    </row>
    <row r="47" spans="1:22">
      <c r="A47" s="363"/>
      <c r="B47" s="382"/>
      <c r="C47" s="385"/>
      <c r="D47" s="100" t="s">
        <v>51</v>
      </c>
      <c r="E47" s="101">
        <v>1</v>
      </c>
      <c r="F47" s="47">
        <v>1</v>
      </c>
      <c r="G47" s="53">
        <v>116036.20329542817</v>
      </c>
      <c r="H47" s="37">
        <f t="shared" si="24"/>
        <v>18565.79252726851</v>
      </c>
      <c r="I47" s="37">
        <f t="shared" si="15"/>
        <v>134601.99582269668</v>
      </c>
      <c r="J47" s="76">
        <f t="shared" si="16"/>
        <v>134601.99582269668</v>
      </c>
      <c r="K47" s="53">
        <v>80000</v>
      </c>
      <c r="L47" s="30">
        <f t="shared" si="25"/>
        <v>12800</v>
      </c>
      <c r="M47" s="30">
        <f t="shared" si="18"/>
        <v>92800</v>
      </c>
      <c r="N47" s="60">
        <f t="shared" si="26"/>
        <v>92800</v>
      </c>
      <c r="O47" s="53">
        <v>70000</v>
      </c>
      <c r="P47" s="30">
        <f t="shared" si="27"/>
        <v>11200</v>
      </c>
      <c r="Q47" s="30">
        <f t="shared" si="20"/>
        <v>81200</v>
      </c>
      <c r="R47" s="60">
        <f t="shared" si="28"/>
        <v>81200</v>
      </c>
      <c r="S47" s="85">
        <f t="shared" si="29"/>
        <v>87000</v>
      </c>
      <c r="T47" s="327"/>
      <c r="U47" s="330"/>
      <c r="V47" s="327"/>
    </row>
    <row r="48" spans="1:22" ht="90">
      <c r="A48" s="363"/>
      <c r="B48" s="382"/>
      <c r="C48" s="385"/>
      <c r="D48" s="27" t="s">
        <v>52</v>
      </c>
      <c r="E48" s="29">
        <v>1</v>
      </c>
      <c r="F48" s="47">
        <v>150</v>
      </c>
      <c r="G48" s="53">
        <v>3094.2987545447513</v>
      </c>
      <c r="H48" s="37">
        <f t="shared" si="24"/>
        <v>495.08780072716024</v>
      </c>
      <c r="I48" s="37">
        <f t="shared" si="15"/>
        <v>3589.3865552719117</v>
      </c>
      <c r="J48" s="76">
        <f t="shared" si="16"/>
        <v>538407.98329078674</v>
      </c>
      <c r="K48" s="53">
        <v>25000</v>
      </c>
      <c r="L48" s="30">
        <f t="shared" si="25"/>
        <v>4000</v>
      </c>
      <c r="M48" s="30">
        <f t="shared" si="18"/>
        <v>29000</v>
      </c>
      <c r="N48" s="60">
        <f t="shared" si="26"/>
        <v>4350000</v>
      </c>
      <c r="O48" s="53">
        <v>2800</v>
      </c>
      <c r="P48" s="30">
        <f t="shared" si="27"/>
        <v>448</v>
      </c>
      <c r="Q48" s="30">
        <f t="shared" si="20"/>
        <v>3248</v>
      </c>
      <c r="R48" s="60">
        <f t="shared" si="28"/>
        <v>487200</v>
      </c>
      <c r="S48" s="85">
        <f t="shared" si="29"/>
        <v>2418600</v>
      </c>
      <c r="T48" s="327"/>
      <c r="U48" s="330"/>
      <c r="V48" s="327"/>
    </row>
    <row r="49" spans="1:22" ht="90">
      <c r="A49" s="363"/>
      <c r="B49" s="382"/>
      <c r="C49" s="385"/>
      <c r="D49" s="27" t="s">
        <v>53</v>
      </c>
      <c r="E49" s="29">
        <v>1</v>
      </c>
      <c r="F49" s="47">
        <v>1</v>
      </c>
      <c r="G49" s="53">
        <v>5105592.9449988399</v>
      </c>
      <c r="H49" s="37">
        <f t="shared" si="24"/>
        <v>816894.87119981437</v>
      </c>
      <c r="I49" s="37">
        <f t="shared" si="15"/>
        <v>5922487.8161986545</v>
      </c>
      <c r="J49" s="76">
        <f t="shared" si="16"/>
        <v>5922487.8161986545</v>
      </c>
      <c r="K49" s="53">
        <v>7000</v>
      </c>
      <c r="L49" s="30">
        <f t="shared" si="25"/>
        <v>1120</v>
      </c>
      <c r="M49" s="30">
        <f t="shared" si="18"/>
        <v>8120</v>
      </c>
      <c r="N49" s="60">
        <f t="shared" si="26"/>
        <v>8120</v>
      </c>
      <c r="O49" s="53">
        <v>700000</v>
      </c>
      <c r="P49" s="30">
        <f t="shared" si="27"/>
        <v>112000</v>
      </c>
      <c r="Q49" s="30">
        <f t="shared" si="20"/>
        <v>812000</v>
      </c>
      <c r="R49" s="60">
        <f t="shared" si="28"/>
        <v>812000</v>
      </c>
      <c r="S49" s="85">
        <f t="shared" si="29"/>
        <v>410060</v>
      </c>
      <c r="T49" s="327"/>
      <c r="U49" s="330"/>
      <c r="V49" s="327"/>
    </row>
    <row r="50" spans="1:22" ht="60">
      <c r="A50" s="363"/>
      <c r="B50" s="382"/>
      <c r="C50" s="385"/>
      <c r="D50" s="102" t="s">
        <v>54</v>
      </c>
      <c r="E50" s="29">
        <v>1</v>
      </c>
      <c r="F50" s="47">
        <v>1</v>
      </c>
      <c r="G50" s="53">
        <v>1856579.2527268508</v>
      </c>
      <c r="H50" s="37">
        <f t="shared" si="24"/>
        <v>297052.68043629616</v>
      </c>
      <c r="I50" s="37">
        <f t="shared" si="15"/>
        <v>2153631.933163147</v>
      </c>
      <c r="J50" s="76">
        <f t="shared" si="16"/>
        <v>2153631.933163147</v>
      </c>
      <c r="K50" s="53">
        <v>25000</v>
      </c>
      <c r="L50" s="30">
        <f t="shared" si="25"/>
        <v>4000</v>
      </c>
      <c r="M50" s="30">
        <f t="shared" si="18"/>
        <v>29000</v>
      </c>
      <c r="N50" s="60">
        <f t="shared" si="26"/>
        <v>29000</v>
      </c>
      <c r="O50" s="53">
        <v>1440000</v>
      </c>
      <c r="P50" s="30">
        <f t="shared" si="27"/>
        <v>230400</v>
      </c>
      <c r="Q50" s="30">
        <f t="shared" si="20"/>
        <v>1670400</v>
      </c>
      <c r="R50" s="60">
        <f t="shared" si="28"/>
        <v>1670400</v>
      </c>
      <c r="S50" s="85">
        <f t="shared" si="29"/>
        <v>849700</v>
      </c>
      <c r="T50" s="327"/>
      <c r="U50" s="330"/>
      <c r="V50" s="327"/>
    </row>
    <row r="51" spans="1:22" ht="60.75" thickBot="1">
      <c r="A51" s="364"/>
      <c r="B51" s="383"/>
      <c r="C51" s="386"/>
      <c r="D51" s="103" t="s">
        <v>55</v>
      </c>
      <c r="E51" s="104">
        <v>1</v>
      </c>
      <c r="F51" s="48">
        <v>1</v>
      </c>
      <c r="G51" s="54">
        <v>928289.6263634254</v>
      </c>
      <c r="H51" s="44">
        <f t="shared" si="24"/>
        <v>148526.34021814808</v>
      </c>
      <c r="I51" s="44">
        <f t="shared" si="15"/>
        <v>1076815.9665815735</v>
      </c>
      <c r="J51" s="61">
        <f t="shared" si="16"/>
        <v>1076815.9665815735</v>
      </c>
      <c r="K51" s="54">
        <v>450000</v>
      </c>
      <c r="L51" s="38">
        <f t="shared" si="25"/>
        <v>72000</v>
      </c>
      <c r="M51" s="38">
        <f t="shared" si="18"/>
        <v>522000</v>
      </c>
      <c r="N51" s="64">
        <f t="shared" si="26"/>
        <v>522000</v>
      </c>
      <c r="O51" s="54">
        <v>1200000</v>
      </c>
      <c r="P51" s="38">
        <f t="shared" si="27"/>
        <v>192000</v>
      </c>
      <c r="Q51" s="38">
        <f t="shared" si="20"/>
        <v>1392000</v>
      </c>
      <c r="R51" s="64">
        <f t="shared" si="28"/>
        <v>1392000</v>
      </c>
      <c r="S51" s="86">
        <f t="shared" si="29"/>
        <v>957000</v>
      </c>
      <c r="T51" s="328"/>
      <c r="U51" s="331"/>
      <c r="V51" s="328"/>
    </row>
    <row r="52" spans="1:22" ht="26.25" customHeight="1" thickBot="1">
      <c r="A52" s="70"/>
      <c r="B52" s="71"/>
      <c r="C52" s="71"/>
      <c r="D52" s="72"/>
      <c r="E52" s="73"/>
      <c r="F52" s="74"/>
      <c r="G52" s="322" t="s">
        <v>56</v>
      </c>
      <c r="H52" s="323"/>
      <c r="I52" s="323"/>
      <c r="J52" s="78">
        <f>SUM(J10:J51)</f>
        <v>369122642.53113621</v>
      </c>
      <c r="K52" s="322" t="s">
        <v>56</v>
      </c>
      <c r="L52" s="323"/>
      <c r="M52" s="323"/>
      <c r="N52" s="78">
        <f>SUM(N10:N51)</f>
        <v>184993088</v>
      </c>
      <c r="O52" s="324" t="s">
        <v>56</v>
      </c>
      <c r="P52" s="325"/>
      <c r="Q52" s="325"/>
      <c r="R52" s="80">
        <f>SUM(R10:R51)</f>
        <v>142039680</v>
      </c>
      <c r="S52" s="87">
        <f>AVERAGE(N52,R52)</f>
        <v>163516384</v>
      </c>
      <c r="T52" s="88">
        <f>SUM(T10:T44)</f>
        <v>163516384</v>
      </c>
      <c r="V52" s="89">
        <f>SUM(V10:V51)</f>
        <v>163516384</v>
      </c>
    </row>
    <row r="53" spans="1:22">
      <c r="A53" s="70"/>
      <c r="B53" s="71"/>
      <c r="C53" s="71"/>
      <c r="D53" s="72"/>
      <c r="E53" s="73"/>
      <c r="F53" s="74"/>
      <c r="G53" s="68"/>
      <c r="H53" s="68"/>
      <c r="I53" s="68"/>
      <c r="J53" s="68"/>
    </row>
    <row r="54" spans="1:22">
      <c r="A54" s="70"/>
      <c r="B54" s="71"/>
      <c r="C54" s="71"/>
      <c r="D54" s="72"/>
      <c r="E54" s="73"/>
      <c r="F54" s="74"/>
      <c r="G54" s="68"/>
      <c r="H54" s="68"/>
      <c r="I54" s="68"/>
      <c r="J54" s="68"/>
    </row>
    <row r="55" spans="1:22" ht="15.75" thickBot="1">
      <c r="Q55" s="93"/>
      <c r="R55" s="91"/>
    </row>
    <row r="56" spans="1:22" ht="16.5" thickBot="1">
      <c r="A56" s="4"/>
      <c r="B56" s="4"/>
      <c r="D56" s="120" t="s">
        <v>57</v>
      </c>
      <c r="E56" s="372">
        <f>+V52</f>
        <v>163516384</v>
      </c>
      <c r="F56" s="373"/>
      <c r="G56" s="374"/>
      <c r="N56" s="94"/>
      <c r="P56" s="93"/>
      <c r="Q56" s="79"/>
      <c r="R56" s="92"/>
    </row>
    <row r="57" spans="1:22" ht="16.5" thickBot="1">
      <c r="D57" s="120" t="s">
        <v>58</v>
      </c>
      <c r="E57" s="372">
        <f>+E56-V44-V37</f>
        <v>152947624</v>
      </c>
      <c r="F57" s="373"/>
      <c r="G57" s="374"/>
    </row>
    <row r="58" spans="1:22" ht="16.5" thickBot="1">
      <c r="D58" s="120" t="s">
        <v>59</v>
      </c>
      <c r="E58" s="372">
        <f>+V44+V37</f>
        <v>10568760</v>
      </c>
      <c r="F58" s="373"/>
      <c r="G58" s="374"/>
    </row>
    <row r="59" spans="1:22" ht="15.75">
      <c r="D59" s="121"/>
      <c r="E59" s="122"/>
      <c r="F59" s="122"/>
      <c r="G59" s="122"/>
    </row>
    <row r="60" spans="1:22" ht="16.5" thickBot="1">
      <c r="D60" s="121"/>
      <c r="E60" s="122"/>
      <c r="F60" s="122"/>
      <c r="G60" s="122"/>
    </row>
    <row r="61" spans="1:22" ht="27" thickBot="1">
      <c r="D61" s="123" t="s">
        <v>60</v>
      </c>
      <c r="E61" s="377">
        <f>+E56</f>
        <v>163516384</v>
      </c>
      <c r="F61" s="378"/>
      <c r="G61" s="379"/>
    </row>
    <row r="62" spans="1:22" ht="15.75">
      <c r="D62" s="121"/>
      <c r="E62" s="122"/>
      <c r="F62" s="122"/>
      <c r="G62" s="122"/>
    </row>
    <row r="63" spans="1:22" ht="15.75">
      <c r="D63" s="121"/>
      <c r="E63" s="122"/>
      <c r="F63" s="122"/>
      <c r="G63" s="122"/>
    </row>
    <row r="64" spans="1:22" ht="15.75">
      <c r="D64" s="121"/>
      <c r="E64" s="122"/>
      <c r="F64" s="122"/>
      <c r="G64" s="122"/>
    </row>
  </sheetData>
  <mergeCells count="63">
    <mergeCell ref="E56:G56"/>
    <mergeCell ref="D8:D9"/>
    <mergeCell ref="B8:B9"/>
    <mergeCell ref="F8:F9"/>
    <mergeCell ref="E61:G61"/>
    <mergeCell ref="E57:G57"/>
    <mergeCell ref="E58:G58"/>
    <mergeCell ref="B10:B20"/>
    <mergeCell ref="B21:B31"/>
    <mergeCell ref="B44:B51"/>
    <mergeCell ref="C44:C51"/>
    <mergeCell ref="E8:E9"/>
    <mergeCell ref="C8:C9"/>
    <mergeCell ref="C21:C31"/>
    <mergeCell ref="G52:I52"/>
    <mergeCell ref="C37:C43"/>
    <mergeCell ref="A37:A43"/>
    <mergeCell ref="B37:B43"/>
    <mergeCell ref="B32:B36"/>
    <mergeCell ref="A8:A9"/>
    <mergeCell ref="A44:A51"/>
    <mergeCell ref="A32:A36"/>
    <mergeCell ref="A10:A20"/>
    <mergeCell ref="A21:A31"/>
    <mergeCell ref="V37:V43"/>
    <mergeCell ref="V44:V51"/>
    <mergeCell ref="L8:L9"/>
    <mergeCell ref="I8:I9"/>
    <mergeCell ref="K8:K9"/>
    <mergeCell ref="V32:V36"/>
    <mergeCell ref="V7:V9"/>
    <mergeCell ref="V10:V20"/>
    <mergeCell ref="V21:V31"/>
    <mergeCell ref="T21:T31"/>
    <mergeCell ref="U7:U9"/>
    <mergeCell ref="U21:U31"/>
    <mergeCell ref="R8:R9"/>
    <mergeCell ref="P8:P9"/>
    <mergeCell ref="O7:R7"/>
    <mergeCell ref="K52:M52"/>
    <mergeCell ref="O52:Q52"/>
    <mergeCell ref="T32:T36"/>
    <mergeCell ref="T44:T51"/>
    <mergeCell ref="U44:U51"/>
    <mergeCell ref="U37:U43"/>
    <mergeCell ref="T37:T43"/>
    <mergeCell ref="U32:U36"/>
    <mergeCell ref="C32:C36"/>
    <mergeCell ref="C10:C20"/>
    <mergeCell ref="M8:M9"/>
    <mergeCell ref="N8:N9"/>
    <mergeCell ref="A4:V4"/>
    <mergeCell ref="S7:S9"/>
    <mergeCell ref="T7:T9"/>
    <mergeCell ref="T10:T20"/>
    <mergeCell ref="U10:U20"/>
    <mergeCell ref="J8:J9"/>
    <mergeCell ref="H8:H9"/>
    <mergeCell ref="G8:G9"/>
    <mergeCell ref="O8:O9"/>
    <mergeCell ref="Q8:Q9"/>
    <mergeCell ref="G7:J7"/>
    <mergeCell ref="K7:N7"/>
  </mergeCells>
  <printOptions horizontalCentered="1" verticalCentered="1"/>
  <pageMargins left="0.11811023622047245" right="0.11811023622047245" top="0.74803149606299213" bottom="0.35433070866141736" header="0.31496062992125984" footer="0.31496062992125984"/>
  <pageSetup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V65"/>
  <sheetViews>
    <sheetView zoomScale="70" zoomScaleNormal="70" workbookViewId="0">
      <pane ySplit="9" topLeftCell="A37" activePane="bottomLeft" state="frozen"/>
      <selection pane="bottomLeft" activeCell="C45" sqref="C45:C52"/>
    </sheetView>
  </sheetViews>
  <sheetFormatPr baseColWidth="10" defaultColWidth="11.42578125" defaultRowHeight="1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5703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5703125" style="1" customWidth="1"/>
    <col min="23" max="16384" width="11.42578125" style="1"/>
  </cols>
  <sheetData>
    <row r="4" spans="1:22" s="5" customFormat="1" ht="23.25" customHeight="1">
      <c r="A4" s="297" t="s">
        <v>0</v>
      </c>
      <c r="B4" s="297"/>
      <c r="C4" s="297"/>
      <c r="D4" s="297"/>
      <c r="E4" s="297"/>
      <c r="F4" s="297"/>
      <c r="G4" s="297"/>
      <c r="H4" s="297"/>
      <c r="I4" s="297"/>
      <c r="J4" s="297"/>
      <c r="K4" s="297"/>
      <c r="L4" s="297"/>
      <c r="M4" s="297"/>
      <c r="N4" s="297"/>
      <c r="O4" s="297"/>
      <c r="P4" s="297"/>
      <c r="Q4" s="297"/>
      <c r="R4" s="297"/>
      <c r="S4" s="297"/>
      <c r="T4" s="297"/>
      <c r="U4" s="297"/>
      <c r="V4" s="297"/>
    </row>
    <row r="5" spans="1:22" s="5" customFormat="1" ht="18.75" customHeight="1">
      <c r="U5" s="90"/>
    </row>
    <row r="6" spans="1:22" s="5" customFormat="1" ht="16.5" thickBot="1">
      <c r="A6" s="8"/>
      <c r="B6" s="8"/>
      <c r="C6" s="8"/>
      <c r="D6" s="8"/>
      <c r="E6" s="22"/>
      <c r="F6" s="8"/>
      <c r="G6" s="13"/>
      <c r="H6" s="13"/>
      <c r="I6" s="13"/>
      <c r="J6" s="13"/>
      <c r="U6" s="90"/>
    </row>
    <row r="7" spans="1:22" ht="21.75" thickBot="1">
      <c r="E7" s="41"/>
      <c r="F7" s="45"/>
      <c r="G7" s="316" t="s">
        <v>1</v>
      </c>
      <c r="H7" s="317"/>
      <c r="I7" s="317"/>
      <c r="J7" s="318"/>
      <c r="K7" s="319" t="s">
        <v>2</v>
      </c>
      <c r="L7" s="320"/>
      <c r="M7" s="320"/>
      <c r="N7" s="321"/>
      <c r="O7" s="352" t="s">
        <v>3</v>
      </c>
      <c r="P7" s="353"/>
      <c r="Q7" s="353"/>
      <c r="R7" s="353"/>
      <c r="S7" s="298" t="s">
        <v>4</v>
      </c>
      <c r="T7" s="298" t="s">
        <v>5</v>
      </c>
      <c r="U7" s="343" t="s">
        <v>6</v>
      </c>
      <c r="V7" s="298" t="s">
        <v>7</v>
      </c>
    </row>
    <row r="8" spans="1:22" s="5" customFormat="1" ht="15" customHeight="1">
      <c r="A8" s="360" t="s">
        <v>8</v>
      </c>
      <c r="B8" s="360" t="s">
        <v>9</v>
      </c>
      <c r="C8" s="360" t="s">
        <v>10</v>
      </c>
      <c r="D8" s="360" t="s">
        <v>11</v>
      </c>
      <c r="E8" s="360" t="s">
        <v>12</v>
      </c>
      <c r="F8" s="375" t="s">
        <v>13</v>
      </c>
      <c r="G8" s="311" t="s">
        <v>14</v>
      </c>
      <c r="H8" s="309" t="s">
        <v>15</v>
      </c>
      <c r="I8" s="337" t="s">
        <v>16</v>
      </c>
      <c r="J8" s="307" t="s">
        <v>17</v>
      </c>
      <c r="K8" s="339" t="s">
        <v>14</v>
      </c>
      <c r="L8" s="335" t="s">
        <v>15</v>
      </c>
      <c r="M8" s="294" t="s">
        <v>16</v>
      </c>
      <c r="N8" s="295" t="s">
        <v>17</v>
      </c>
      <c r="O8" s="313" t="s">
        <v>14</v>
      </c>
      <c r="P8" s="350" t="s">
        <v>15</v>
      </c>
      <c r="Q8" s="315" t="s">
        <v>16</v>
      </c>
      <c r="R8" s="348" t="s">
        <v>17</v>
      </c>
      <c r="S8" s="299"/>
      <c r="T8" s="299"/>
      <c r="U8" s="344"/>
      <c r="V8" s="299"/>
    </row>
    <row r="9" spans="1:22" s="5" customFormat="1" ht="48" customHeight="1" thickBot="1">
      <c r="A9" s="361"/>
      <c r="B9" s="361"/>
      <c r="C9" s="361"/>
      <c r="D9" s="361"/>
      <c r="E9" s="361"/>
      <c r="F9" s="376"/>
      <c r="G9" s="312"/>
      <c r="H9" s="310"/>
      <c r="I9" s="338"/>
      <c r="J9" s="308"/>
      <c r="K9" s="340"/>
      <c r="L9" s="336"/>
      <c r="M9" s="294"/>
      <c r="N9" s="296"/>
      <c r="O9" s="314"/>
      <c r="P9" s="351"/>
      <c r="Q9" s="315"/>
      <c r="R9" s="349"/>
      <c r="S9" s="300"/>
      <c r="T9" s="300"/>
      <c r="U9" s="345"/>
      <c r="V9" s="300"/>
    </row>
    <row r="10" spans="1:22" s="5" customFormat="1" ht="48" customHeight="1" thickBot="1">
      <c r="A10" s="124"/>
      <c r="B10" s="125"/>
      <c r="C10" s="125"/>
      <c r="D10" s="125"/>
      <c r="E10" s="125"/>
      <c r="F10" s="125"/>
      <c r="G10" s="126"/>
      <c r="H10" s="274"/>
      <c r="I10" s="274"/>
      <c r="J10" s="127"/>
      <c r="K10" s="128"/>
      <c r="L10" s="272"/>
      <c r="M10" s="272"/>
      <c r="N10" s="129"/>
      <c r="O10" s="130"/>
      <c r="P10" s="273"/>
      <c r="Q10" s="273"/>
      <c r="R10" s="131"/>
      <c r="S10" s="132"/>
      <c r="T10" s="132"/>
      <c r="U10" s="133"/>
      <c r="V10" s="132"/>
    </row>
    <row r="11" spans="1:22" ht="45">
      <c r="A11" s="368">
        <v>1</v>
      </c>
      <c r="B11" s="291"/>
      <c r="C11" s="291" t="s">
        <v>18</v>
      </c>
      <c r="D11" s="23" t="s">
        <v>19</v>
      </c>
      <c r="E11" s="24">
        <v>1</v>
      </c>
      <c r="F11" s="46">
        <v>1</v>
      </c>
      <c r="G11" s="52">
        <v>5415022.820453315</v>
      </c>
      <c r="H11" s="42">
        <f>+G11*16%</f>
        <v>866403.65127253043</v>
      </c>
      <c r="I11" s="42">
        <f>+H11+G11</f>
        <v>6281426.4717258457</v>
      </c>
      <c r="J11" s="59">
        <f>+I11*F11*E11</f>
        <v>6281426.4717258457</v>
      </c>
      <c r="K11" s="52">
        <v>660000</v>
      </c>
      <c r="L11" s="26">
        <f>+K11*16%</f>
        <v>105600</v>
      </c>
      <c r="M11" s="26">
        <f>+L11+K11</f>
        <v>765600</v>
      </c>
      <c r="N11" s="63">
        <f>+M11*E11*F11</f>
        <v>765600</v>
      </c>
      <c r="O11" s="52">
        <v>500000</v>
      </c>
      <c r="P11" s="26">
        <f>+O11*16%</f>
        <v>80000</v>
      </c>
      <c r="Q11" s="26">
        <f>+P11+O11</f>
        <v>580000</v>
      </c>
      <c r="R11" s="63">
        <f>+Q11*F11*E11</f>
        <v>580000</v>
      </c>
      <c r="S11" s="84">
        <f>AVERAGE(N11,R11)</f>
        <v>672800</v>
      </c>
      <c r="T11" s="301">
        <f>SUM(S11:S21)</f>
        <v>74511092</v>
      </c>
      <c r="U11" s="304">
        <v>1</v>
      </c>
      <c r="V11" s="301">
        <f>+U11*T11</f>
        <v>74511092</v>
      </c>
    </row>
    <row r="12" spans="1:22" ht="90" customHeight="1">
      <c r="A12" s="369"/>
      <c r="B12" s="292"/>
      <c r="C12" s="292"/>
      <c r="D12" s="27" t="s">
        <v>20</v>
      </c>
      <c r="E12" s="28">
        <v>5</v>
      </c>
      <c r="F12" s="47">
        <v>7</v>
      </c>
      <c r="G12" s="53">
        <v>1315076.9706815192</v>
      </c>
      <c r="H12" s="30">
        <f t="shared" ref="H12:H21" si="0">+G12*16%</f>
        <v>210412.31530904307</v>
      </c>
      <c r="I12" s="30">
        <f t="shared" ref="I12:I52" si="1">+H12+G12</f>
        <v>1525489.2859905623</v>
      </c>
      <c r="J12" s="60">
        <f t="shared" ref="J12:J52" si="2">+I12*F12*E12</f>
        <v>53392125.009669676</v>
      </c>
      <c r="K12" s="53">
        <v>350000</v>
      </c>
      <c r="L12" s="30">
        <f t="shared" ref="L12:L21" si="3">+K12*16%</f>
        <v>56000</v>
      </c>
      <c r="M12" s="30">
        <f t="shared" ref="M12:M52" si="4">+L12+K12</f>
        <v>406000</v>
      </c>
      <c r="N12" s="60">
        <f t="shared" ref="N12:N21" si="5">+M12*E12*F12</f>
        <v>14210000</v>
      </c>
      <c r="O12" s="53">
        <v>250000</v>
      </c>
      <c r="P12" s="30">
        <f t="shared" ref="P12:P21" si="6">+O12*16%</f>
        <v>40000</v>
      </c>
      <c r="Q12" s="30">
        <f t="shared" ref="Q12:Q52" si="7">+P12+O12</f>
        <v>290000</v>
      </c>
      <c r="R12" s="60">
        <f t="shared" ref="R12:R52" si="8">+Q12*F12*E12</f>
        <v>10150000</v>
      </c>
      <c r="S12" s="85">
        <f t="shared" ref="S12:S52" si="9">AVERAGE(N12,R12)</f>
        <v>12180000</v>
      </c>
      <c r="T12" s="302"/>
      <c r="U12" s="305"/>
      <c r="V12" s="302"/>
    </row>
    <row r="13" spans="1:22" ht="60">
      <c r="A13" s="369"/>
      <c r="B13" s="292"/>
      <c r="C13" s="292"/>
      <c r="D13" s="31" t="s">
        <v>21</v>
      </c>
      <c r="E13" s="29">
        <v>5</v>
      </c>
      <c r="F13" s="47">
        <v>6</v>
      </c>
      <c r="G13" s="53">
        <v>409994.58497717953</v>
      </c>
      <c r="H13" s="30">
        <f t="shared" si="0"/>
        <v>65599.133596348722</v>
      </c>
      <c r="I13" s="30">
        <f t="shared" si="1"/>
        <v>475593.71857352823</v>
      </c>
      <c r="J13" s="60">
        <f t="shared" si="2"/>
        <v>14267811.557205845</v>
      </c>
      <c r="K13" s="53">
        <v>230000</v>
      </c>
      <c r="L13" s="30">
        <f t="shared" si="3"/>
        <v>36800</v>
      </c>
      <c r="M13" s="30">
        <f t="shared" si="4"/>
        <v>266800</v>
      </c>
      <c r="N13" s="60">
        <f t="shared" si="5"/>
        <v>8004000</v>
      </c>
      <c r="O13" s="53">
        <v>220000</v>
      </c>
      <c r="P13" s="30">
        <f t="shared" si="6"/>
        <v>35200</v>
      </c>
      <c r="Q13" s="30">
        <f t="shared" si="7"/>
        <v>255200</v>
      </c>
      <c r="R13" s="60">
        <f t="shared" si="8"/>
        <v>7656000</v>
      </c>
      <c r="S13" s="85">
        <f t="shared" si="9"/>
        <v>7830000</v>
      </c>
      <c r="T13" s="302"/>
      <c r="U13" s="305"/>
      <c r="V13" s="302"/>
    </row>
    <row r="14" spans="1:22" ht="90">
      <c r="A14" s="369"/>
      <c r="B14" s="292"/>
      <c r="C14" s="292"/>
      <c r="D14" s="31" t="s">
        <v>22</v>
      </c>
      <c r="E14" s="29">
        <v>5</v>
      </c>
      <c r="F14" s="47">
        <v>7</v>
      </c>
      <c r="G14" s="53">
        <v>232072.40659085635</v>
      </c>
      <c r="H14" s="30">
        <f t="shared" si="0"/>
        <v>37131.585054537019</v>
      </c>
      <c r="I14" s="30">
        <f t="shared" si="1"/>
        <v>269203.99164539337</v>
      </c>
      <c r="J14" s="60">
        <f t="shared" si="2"/>
        <v>9422139.7075887676</v>
      </c>
      <c r="K14" s="53">
        <v>150000</v>
      </c>
      <c r="L14" s="30">
        <f t="shared" si="3"/>
        <v>24000</v>
      </c>
      <c r="M14" s="30">
        <f t="shared" si="4"/>
        <v>174000</v>
      </c>
      <c r="N14" s="60">
        <f t="shared" si="5"/>
        <v>6090000</v>
      </c>
      <c r="O14" s="53">
        <v>120000</v>
      </c>
      <c r="P14" s="30">
        <f t="shared" si="6"/>
        <v>19200</v>
      </c>
      <c r="Q14" s="30">
        <f t="shared" si="7"/>
        <v>139200</v>
      </c>
      <c r="R14" s="60">
        <f t="shared" si="8"/>
        <v>4872000</v>
      </c>
      <c r="S14" s="85">
        <f t="shared" si="9"/>
        <v>5481000</v>
      </c>
      <c r="T14" s="302"/>
      <c r="U14" s="305"/>
      <c r="V14" s="302"/>
    </row>
    <row r="15" spans="1:22" ht="75">
      <c r="A15" s="369"/>
      <c r="B15" s="292"/>
      <c r="C15" s="292"/>
      <c r="D15" s="32" t="s">
        <v>23</v>
      </c>
      <c r="E15" s="28">
        <v>5</v>
      </c>
      <c r="F15" s="47">
        <v>6</v>
      </c>
      <c r="G15" s="53">
        <v>123771.95018179006</v>
      </c>
      <c r="H15" s="30">
        <f t="shared" si="0"/>
        <v>19803.512029086411</v>
      </c>
      <c r="I15" s="30">
        <f t="shared" si="1"/>
        <v>143575.46221087646</v>
      </c>
      <c r="J15" s="60">
        <f t="shared" si="2"/>
        <v>4307263.8663262939</v>
      </c>
      <c r="K15" s="53">
        <v>80000</v>
      </c>
      <c r="L15" s="30">
        <f t="shared" si="3"/>
        <v>12800</v>
      </c>
      <c r="M15" s="30">
        <f t="shared" si="4"/>
        <v>92800</v>
      </c>
      <c r="N15" s="60">
        <f t="shared" si="5"/>
        <v>2784000</v>
      </c>
      <c r="O15" s="53">
        <v>40000</v>
      </c>
      <c r="P15" s="30">
        <f t="shared" si="6"/>
        <v>6400</v>
      </c>
      <c r="Q15" s="30">
        <f t="shared" si="7"/>
        <v>46400</v>
      </c>
      <c r="R15" s="60">
        <f t="shared" si="8"/>
        <v>1392000</v>
      </c>
      <c r="S15" s="85">
        <f t="shared" si="9"/>
        <v>2088000</v>
      </c>
      <c r="T15" s="302"/>
      <c r="U15" s="305"/>
      <c r="V15" s="302"/>
    </row>
    <row r="16" spans="1:22" ht="75">
      <c r="A16" s="369"/>
      <c r="B16" s="292"/>
      <c r="C16" s="292"/>
      <c r="D16" s="33" t="s">
        <v>24</v>
      </c>
      <c r="E16" s="28">
        <v>5</v>
      </c>
      <c r="F16" s="47">
        <v>200</v>
      </c>
      <c r="G16" s="53">
        <v>20112.941904540883</v>
      </c>
      <c r="H16" s="30">
        <f t="shared" si="0"/>
        <v>3218.0707047265414</v>
      </c>
      <c r="I16" s="30">
        <f t="shared" si="1"/>
        <v>23331.012609267425</v>
      </c>
      <c r="J16" s="60">
        <f t="shared" si="2"/>
        <v>23331012.609267425</v>
      </c>
      <c r="K16" s="53">
        <v>22000</v>
      </c>
      <c r="L16" s="30">
        <f t="shared" si="3"/>
        <v>3520</v>
      </c>
      <c r="M16" s="30">
        <f t="shared" si="4"/>
        <v>25520</v>
      </c>
      <c r="N16" s="60">
        <f t="shared" si="5"/>
        <v>25520000</v>
      </c>
      <c r="O16" s="53">
        <v>13500</v>
      </c>
      <c r="P16" s="30">
        <f t="shared" si="6"/>
        <v>2160</v>
      </c>
      <c r="Q16" s="30">
        <f t="shared" si="7"/>
        <v>15660</v>
      </c>
      <c r="R16" s="60">
        <f t="shared" si="8"/>
        <v>15660000</v>
      </c>
      <c r="S16" s="85">
        <f t="shared" si="9"/>
        <v>20590000</v>
      </c>
      <c r="T16" s="302"/>
      <c r="U16" s="305"/>
      <c r="V16" s="302"/>
    </row>
    <row r="17" spans="1:22" ht="150">
      <c r="A17" s="369"/>
      <c r="B17" s="292"/>
      <c r="C17" s="292"/>
      <c r="D17" s="27" t="s">
        <v>25</v>
      </c>
      <c r="E17" s="28">
        <v>5</v>
      </c>
      <c r="F17" s="47">
        <v>100</v>
      </c>
      <c r="G17" s="53">
        <v>92828.962636342549</v>
      </c>
      <c r="H17" s="30">
        <f t="shared" si="0"/>
        <v>14852.634021814809</v>
      </c>
      <c r="I17" s="30">
        <f t="shared" si="1"/>
        <v>107681.59665815736</v>
      </c>
      <c r="J17" s="60">
        <f t="shared" si="2"/>
        <v>53840798.329078674</v>
      </c>
      <c r="K17" s="53">
        <v>48000</v>
      </c>
      <c r="L17" s="30">
        <f t="shared" si="3"/>
        <v>7680</v>
      </c>
      <c r="M17" s="30">
        <f t="shared" si="4"/>
        <v>55680</v>
      </c>
      <c r="N17" s="60">
        <f t="shared" si="5"/>
        <v>27840000</v>
      </c>
      <c r="O17" s="53">
        <v>35000</v>
      </c>
      <c r="P17" s="30">
        <f t="shared" si="6"/>
        <v>5600</v>
      </c>
      <c r="Q17" s="30">
        <f t="shared" si="7"/>
        <v>40600</v>
      </c>
      <c r="R17" s="60">
        <f t="shared" si="8"/>
        <v>20300000</v>
      </c>
      <c r="S17" s="85">
        <f t="shared" si="9"/>
        <v>24070000</v>
      </c>
      <c r="T17" s="302"/>
      <c r="U17" s="305"/>
      <c r="V17" s="302"/>
    </row>
    <row r="18" spans="1:22" ht="30">
      <c r="A18" s="369"/>
      <c r="B18" s="292"/>
      <c r="C18" s="292"/>
      <c r="D18" s="34" t="s">
        <v>26</v>
      </c>
      <c r="E18" s="29">
        <v>1</v>
      </c>
      <c r="F18" s="47">
        <v>1</v>
      </c>
      <c r="G18" s="53">
        <v>541502.28204533155</v>
      </c>
      <c r="H18" s="30">
        <f t="shared" si="0"/>
        <v>86640.365127253055</v>
      </c>
      <c r="I18" s="30">
        <f t="shared" si="1"/>
        <v>628142.64717258466</v>
      </c>
      <c r="J18" s="60">
        <f t="shared" si="2"/>
        <v>628142.64717258466</v>
      </c>
      <c r="K18" s="53">
        <v>300000</v>
      </c>
      <c r="L18" s="30">
        <f t="shared" si="3"/>
        <v>48000</v>
      </c>
      <c r="M18" s="30">
        <f t="shared" si="4"/>
        <v>348000</v>
      </c>
      <c r="N18" s="60">
        <f t="shared" si="5"/>
        <v>348000</v>
      </c>
      <c r="O18" s="53">
        <v>230000</v>
      </c>
      <c r="P18" s="30">
        <f t="shared" si="6"/>
        <v>36800</v>
      </c>
      <c r="Q18" s="30">
        <f t="shared" si="7"/>
        <v>266800</v>
      </c>
      <c r="R18" s="60">
        <f t="shared" si="8"/>
        <v>266800</v>
      </c>
      <c r="S18" s="85">
        <f t="shared" si="9"/>
        <v>307400</v>
      </c>
      <c r="T18" s="302"/>
      <c r="U18" s="305"/>
      <c r="V18" s="302"/>
    </row>
    <row r="19" spans="1:22" ht="15" customHeight="1">
      <c r="A19" s="369"/>
      <c r="B19" s="292"/>
      <c r="C19" s="292"/>
      <c r="D19" s="32" t="s">
        <v>27</v>
      </c>
      <c r="E19" s="28">
        <v>1</v>
      </c>
      <c r="F19" s="47">
        <v>1</v>
      </c>
      <c r="G19" s="53">
        <v>116036.20329542817</v>
      </c>
      <c r="H19" s="30">
        <f t="shared" si="0"/>
        <v>18565.79252726851</v>
      </c>
      <c r="I19" s="30">
        <f t="shared" si="1"/>
        <v>134601.99582269668</v>
      </c>
      <c r="J19" s="60">
        <f t="shared" si="2"/>
        <v>134601.99582269668</v>
      </c>
      <c r="K19" s="53">
        <v>80000</v>
      </c>
      <c r="L19" s="30">
        <f t="shared" si="3"/>
        <v>12800</v>
      </c>
      <c r="M19" s="30">
        <f t="shared" si="4"/>
        <v>92800</v>
      </c>
      <c r="N19" s="60">
        <f t="shared" si="5"/>
        <v>92800</v>
      </c>
      <c r="O19" s="53">
        <v>70000</v>
      </c>
      <c r="P19" s="30">
        <f t="shared" si="6"/>
        <v>11200</v>
      </c>
      <c r="Q19" s="30">
        <f t="shared" si="7"/>
        <v>81200</v>
      </c>
      <c r="R19" s="60">
        <f t="shared" si="8"/>
        <v>81200</v>
      </c>
      <c r="S19" s="85">
        <f t="shared" si="9"/>
        <v>87000</v>
      </c>
      <c r="T19" s="302"/>
      <c r="U19" s="305"/>
      <c r="V19" s="302"/>
    </row>
    <row r="20" spans="1:22" ht="90">
      <c r="A20" s="369"/>
      <c r="B20" s="292"/>
      <c r="C20" s="292"/>
      <c r="D20" s="32" t="s">
        <v>28</v>
      </c>
      <c r="E20" s="28">
        <v>1</v>
      </c>
      <c r="F20" s="47">
        <v>100</v>
      </c>
      <c r="G20" s="53">
        <v>11603.620329542819</v>
      </c>
      <c r="H20" s="30">
        <f t="shared" si="0"/>
        <v>1856.5792527268511</v>
      </c>
      <c r="I20" s="30">
        <f t="shared" si="1"/>
        <v>13460.19958226967</v>
      </c>
      <c r="J20" s="60">
        <f t="shared" si="2"/>
        <v>1346019.9582269669</v>
      </c>
      <c r="K20" s="53">
        <v>4800</v>
      </c>
      <c r="L20" s="30">
        <f t="shared" si="3"/>
        <v>768</v>
      </c>
      <c r="M20" s="30">
        <f t="shared" si="4"/>
        <v>5568</v>
      </c>
      <c r="N20" s="60">
        <f t="shared" si="5"/>
        <v>556800</v>
      </c>
      <c r="O20" s="53">
        <v>4500</v>
      </c>
      <c r="P20" s="30">
        <f t="shared" si="6"/>
        <v>720</v>
      </c>
      <c r="Q20" s="30">
        <f t="shared" si="7"/>
        <v>5220</v>
      </c>
      <c r="R20" s="60">
        <f t="shared" si="8"/>
        <v>522000</v>
      </c>
      <c r="S20" s="85">
        <f t="shared" si="9"/>
        <v>539400</v>
      </c>
      <c r="T20" s="302"/>
      <c r="U20" s="305"/>
      <c r="V20" s="302"/>
    </row>
    <row r="21" spans="1:22" ht="90.75" thickBot="1">
      <c r="A21" s="370"/>
      <c r="B21" s="293"/>
      <c r="C21" s="293"/>
      <c r="D21" s="35" t="s">
        <v>29</v>
      </c>
      <c r="E21" s="36">
        <v>1</v>
      </c>
      <c r="F21" s="48">
        <v>1</v>
      </c>
      <c r="G21" s="54">
        <v>4641448.1318171266</v>
      </c>
      <c r="H21" s="44">
        <f t="shared" si="0"/>
        <v>742631.70109074027</v>
      </c>
      <c r="I21" s="44">
        <f t="shared" si="1"/>
        <v>5384079.8329078667</v>
      </c>
      <c r="J21" s="61">
        <f t="shared" si="2"/>
        <v>5384079.8329078667</v>
      </c>
      <c r="K21" s="62">
        <v>297400</v>
      </c>
      <c r="L21" s="43">
        <f t="shared" si="3"/>
        <v>47584</v>
      </c>
      <c r="M21" s="43">
        <f t="shared" si="4"/>
        <v>344984</v>
      </c>
      <c r="N21" s="75">
        <f t="shared" si="5"/>
        <v>344984</v>
      </c>
      <c r="O21" s="62">
        <v>850000</v>
      </c>
      <c r="P21" s="43">
        <f t="shared" si="6"/>
        <v>136000</v>
      </c>
      <c r="Q21" s="43">
        <f t="shared" si="7"/>
        <v>986000</v>
      </c>
      <c r="R21" s="75">
        <f t="shared" si="8"/>
        <v>986000</v>
      </c>
      <c r="S21" s="86">
        <f t="shared" si="9"/>
        <v>665492</v>
      </c>
      <c r="T21" s="303"/>
      <c r="U21" s="306"/>
      <c r="V21" s="303"/>
    </row>
    <row r="22" spans="1:22" s="39" customFormat="1" ht="45" customHeight="1">
      <c r="A22" s="371">
        <v>2</v>
      </c>
      <c r="B22" s="380"/>
      <c r="C22" s="380" t="s">
        <v>30</v>
      </c>
      <c r="D22" s="14" t="s">
        <v>19</v>
      </c>
      <c r="E22" s="19">
        <v>1</v>
      </c>
      <c r="F22" s="49">
        <v>1</v>
      </c>
      <c r="G22" s="55">
        <v>5415022.820453315</v>
      </c>
      <c r="H22" s="15">
        <f>+G22*16%</f>
        <v>866403.65127253043</v>
      </c>
      <c r="I22" s="15">
        <f t="shared" si="1"/>
        <v>6281426.4717258457</v>
      </c>
      <c r="J22" s="65">
        <f t="shared" si="2"/>
        <v>6281426.4717258457</v>
      </c>
      <c r="K22" s="58">
        <v>660000</v>
      </c>
      <c r="L22" s="15">
        <f>+K22*16%</f>
        <v>105600</v>
      </c>
      <c r="M22" s="15">
        <f t="shared" si="4"/>
        <v>765600</v>
      </c>
      <c r="N22" s="65">
        <f>+M22*E22*F22</f>
        <v>765600</v>
      </c>
      <c r="O22" s="58">
        <v>500000</v>
      </c>
      <c r="P22" s="15">
        <f>+O22*16%</f>
        <v>80000</v>
      </c>
      <c r="Q22" s="15">
        <f t="shared" si="7"/>
        <v>580000</v>
      </c>
      <c r="R22" s="65">
        <f t="shared" si="8"/>
        <v>580000</v>
      </c>
      <c r="S22" s="83">
        <f t="shared" si="9"/>
        <v>672800</v>
      </c>
      <c r="T22" s="341">
        <f>SUM(S22:S32)</f>
        <v>74522692</v>
      </c>
      <c r="U22" s="346">
        <v>1</v>
      </c>
      <c r="V22" s="341">
        <f>+U22*T22</f>
        <v>74522692</v>
      </c>
    </row>
    <row r="23" spans="1:22" s="39" customFormat="1" ht="90">
      <c r="A23" s="355"/>
      <c r="B23" s="358"/>
      <c r="C23" s="358"/>
      <c r="D23" s="7" t="s">
        <v>20</v>
      </c>
      <c r="E23" s="20">
        <v>5</v>
      </c>
      <c r="F23" s="50">
        <v>7</v>
      </c>
      <c r="G23" s="56">
        <v>1315076.9706815192</v>
      </c>
      <c r="H23" s="10">
        <f>+G23*16%</f>
        <v>210412.31530904307</v>
      </c>
      <c r="I23" s="10">
        <f t="shared" si="1"/>
        <v>1525489.2859905623</v>
      </c>
      <c r="J23" s="66">
        <f t="shared" si="2"/>
        <v>53392125.009669676</v>
      </c>
      <c r="K23" s="56">
        <v>350000</v>
      </c>
      <c r="L23" s="10">
        <f>+K23*16%</f>
        <v>56000</v>
      </c>
      <c r="M23" s="10">
        <f t="shared" si="4"/>
        <v>406000</v>
      </c>
      <c r="N23" s="66">
        <f t="shared" ref="N23:N32" si="10">+M23*E23*F23</f>
        <v>14210000</v>
      </c>
      <c r="O23" s="56">
        <v>250000</v>
      </c>
      <c r="P23" s="10">
        <f>+O23*16%</f>
        <v>40000</v>
      </c>
      <c r="Q23" s="10">
        <f t="shared" si="7"/>
        <v>290000</v>
      </c>
      <c r="R23" s="66">
        <f t="shared" si="8"/>
        <v>10150000</v>
      </c>
      <c r="S23" s="81">
        <f t="shared" si="9"/>
        <v>12180000</v>
      </c>
      <c r="T23" s="334"/>
      <c r="U23" s="332"/>
      <c r="V23" s="334"/>
    </row>
    <row r="24" spans="1:22" s="39" customFormat="1" ht="60">
      <c r="A24" s="355"/>
      <c r="B24" s="358"/>
      <c r="C24" s="358"/>
      <c r="D24" s="3" t="s">
        <v>21</v>
      </c>
      <c r="E24" s="40">
        <v>5</v>
      </c>
      <c r="F24" s="50">
        <v>6</v>
      </c>
      <c r="G24" s="56">
        <v>409994.58497717953</v>
      </c>
      <c r="H24" s="10">
        <f t="shared" ref="H24:H32" si="11">+G24*16%</f>
        <v>65599.133596348722</v>
      </c>
      <c r="I24" s="10">
        <f t="shared" si="1"/>
        <v>475593.71857352823</v>
      </c>
      <c r="J24" s="66">
        <f t="shared" si="2"/>
        <v>14267811.557205845</v>
      </c>
      <c r="K24" s="56">
        <v>230000</v>
      </c>
      <c r="L24" s="10">
        <f t="shared" ref="L24:L32" si="12">+K24*16%</f>
        <v>36800</v>
      </c>
      <c r="M24" s="10">
        <f t="shared" si="4"/>
        <v>266800</v>
      </c>
      <c r="N24" s="66">
        <f t="shared" si="10"/>
        <v>8004000</v>
      </c>
      <c r="O24" s="56">
        <v>220000</v>
      </c>
      <c r="P24" s="10">
        <f t="shared" ref="P24:P32" si="13">+O24*16%</f>
        <v>35200</v>
      </c>
      <c r="Q24" s="10">
        <f t="shared" si="7"/>
        <v>255200</v>
      </c>
      <c r="R24" s="66">
        <f t="shared" si="8"/>
        <v>7656000</v>
      </c>
      <c r="S24" s="81">
        <f t="shared" si="9"/>
        <v>7830000</v>
      </c>
      <c r="T24" s="334"/>
      <c r="U24" s="332"/>
      <c r="V24" s="334"/>
    </row>
    <row r="25" spans="1:22" s="39" customFormat="1" ht="90">
      <c r="A25" s="355"/>
      <c r="B25" s="358"/>
      <c r="C25" s="358"/>
      <c r="D25" s="3" t="s">
        <v>22</v>
      </c>
      <c r="E25" s="40">
        <v>5</v>
      </c>
      <c r="F25" s="50">
        <v>7</v>
      </c>
      <c r="G25" s="56">
        <v>232072.40659085635</v>
      </c>
      <c r="H25" s="10">
        <f t="shared" si="11"/>
        <v>37131.585054537019</v>
      </c>
      <c r="I25" s="10">
        <f t="shared" si="1"/>
        <v>269203.99164539337</v>
      </c>
      <c r="J25" s="66">
        <f t="shared" si="2"/>
        <v>9422139.7075887676</v>
      </c>
      <c r="K25" s="56">
        <v>150000</v>
      </c>
      <c r="L25" s="10">
        <f t="shared" si="12"/>
        <v>24000</v>
      </c>
      <c r="M25" s="10">
        <f t="shared" si="4"/>
        <v>174000</v>
      </c>
      <c r="N25" s="66">
        <f t="shared" si="10"/>
        <v>6090000</v>
      </c>
      <c r="O25" s="56">
        <v>120000</v>
      </c>
      <c r="P25" s="10">
        <f t="shared" si="13"/>
        <v>19200</v>
      </c>
      <c r="Q25" s="10">
        <f t="shared" si="7"/>
        <v>139200</v>
      </c>
      <c r="R25" s="66">
        <f t="shared" si="8"/>
        <v>4872000</v>
      </c>
      <c r="S25" s="81">
        <f t="shared" si="9"/>
        <v>5481000</v>
      </c>
      <c r="T25" s="334"/>
      <c r="U25" s="332"/>
      <c r="V25" s="334"/>
    </row>
    <row r="26" spans="1:22" s="39" customFormat="1" ht="75">
      <c r="A26" s="355"/>
      <c r="B26" s="358"/>
      <c r="C26" s="358"/>
      <c r="D26" s="9" t="s">
        <v>23</v>
      </c>
      <c r="E26" s="20">
        <v>5</v>
      </c>
      <c r="F26" s="50">
        <v>6</v>
      </c>
      <c r="G26" s="56">
        <v>123771.95018179006</v>
      </c>
      <c r="H26" s="10">
        <f t="shared" si="11"/>
        <v>19803.512029086411</v>
      </c>
      <c r="I26" s="10">
        <f t="shared" si="1"/>
        <v>143575.46221087646</v>
      </c>
      <c r="J26" s="66">
        <f t="shared" si="2"/>
        <v>4307263.8663262939</v>
      </c>
      <c r="K26" s="56">
        <v>80000</v>
      </c>
      <c r="L26" s="10">
        <f t="shared" si="12"/>
        <v>12800</v>
      </c>
      <c r="M26" s="10">
        <f t="shared" si="4"/>
        <v>92800</v>
      </c>
      <c r="N26" s="66">
        <f t="shared" si="10"/>
        <v>2784000</v>
      </c>
      <c r="O26" s="56">
        <v>40000</v>
      </c>
      <c r="P26" s="10">
        <f t="shared" si="13"/>
        <v>6400</v>
      </c>
      <c r="Q26" s="10">
        <f t="shared" si="7"/>
        <v>46400</v>
      </c>
      <c r="R26" s="66">
        <f t="shared" si="8"/>
        <v>1392000</v>
      </c>
      <c r="S26" s="81">
        <f t="shared" si="9"/>
        <v>2088000</v>
      </c>
      <c r="T26" s="334"/>
      <c r="U26" s="332"/>
      <c r="V26" s="334"/>
    </row>
    <row r="27" spans="1:22" s="39" customFormat="1" ht="75">
      <c r="A27" s="355"/>
      <c r="B27" s="358"/>
      <c r="C27" s="358"/>
      <c r="D27" s="95" t="s">
        <v>24</v>
      </c>
      <c r="E27" s="20">
        <v>5</v>
      </c>
      <c r="F27" s="50">
        <v>200</v>
      </c>
      <c r="G27" s="56">
        <v>20112.941904540883</v>
      </c>
      <c r="H27" s="10">
        <f t="shared" si="11"/>
        <v>3218.0707047265414</v>
      </c>
      <c r="I27" s="10">
        <f t="shared" si="1"/>
        <v>23331.012609267425</v>
      </c>
      <c r="J27" s="66">
        <f t="shared" si="2"/>
        <v>23331012.609267425</v>
      </c>
      <c r="K27" s="56">
        <v>22000</v>
      </c>
      <c r="L27" s="10">
        <f t="shared" si="12"/>
        <v>3520</v>
      </c>
      <c r="M27" s="10">
        <f t="shared" si="4"/>
        <v>25520</v>
      </c>
      <c r="N27" s="66">
        <f t="shared" si="10"/>
        <v>25520000</v>
      </c>
      <c r="O27" s="56">
        <v>13500</v>
      </c>
      <c r="P27" s="10">
        <f t="shared" si="13"/>
        <v>2160</v>
      </c>
      <c r="Q27" s="10">
        <f t="shared" si="7"/>
        <v>15660</v>
      </c>
      <c r="R27" s="66">
        <f t="shared" si="8"/>
        <v>15660000</v>
      </c>
      <c r="S27" s="81">
        <f t="shared" si="9"/>
        <v>20590000</v>
      </c>
      <c r="T27" s="334"/>
      <c r="U27" s="332"/>
      <c r="V27" s="334"/>
    </row>
    <row r="28" spans="1:22" s="39" customFormat="1" ht="141.75" customHeight="1">
      <c r="A28" s="355"/>
      <c r="B28" s="358"/>
      <c r="C28" s="358"/>
      <c r="D28" s="7" t="s">
        <v>31</v>
      </c>
      <c r="E28" s="20">
        <v>5</v>
      </c>
      <c r="F28" s="50">
        <v>100</v>
      </c>
      <c r="G28" s="56">
        <v>92828.962636342549</v>
      </c>
      <c r="H28" s="10">
        <f t="shared" si="11"/>
        <v>14852.634021814809</v>
      </c>
      <c r="I28" s="10">
        <f t="shared" si="1"/>
        <v>107681.59665815736</v>
      </c>
      <c r="J28" s="66">
        <f t="shared" si="2"/>
        <v>53840798.329078674</v>
      </c>
      <c r="K28" s="56">
        <v>48000</v>
      </c>
      <c r="L28" s="10">
        <f t="shared" si="12"/>
        <v>7680</v>
      </c>
      <c r="M28" s="10">
        <f t="shared" si="4"/>
        <v>55680</v>
      </c>
      <c r="N28" s="66">
        <f t="shared" si="10"/>
        <v>27840000</v>
      </c>
      <c r="O28" s="56">
        <v>35000</v>
      </c>
      <c r="P28" s="10">
        <f t="shared" si="13"/>
        <v>5600</v>
      </c>
      <c r="Q28" s="10">
        <f t="shared" si="7"/>
        <v>40600</v>
      </c>
      <c r="R28" s="66">
        <f t="shared" si="8"/>
        <v>20300000</v>
      </c>
      <c r="S28" s="81">
        <f t="shared" si="9"/>
        <v>24070000</v>
      </c>
      <c r="T28" s="334"/>
      <c r="U28" s="332"/>
      <c r="V28" s="334"/>
    </row>
    <row r="29" spans="1:22" s="39" customFormat="1" ht="30">
      <c r="A29" s="355"/>
      <c r="B29" s="358"/>
      <c r="C29" s="358"/>
      <c r="D29" s="96" t="s">
        <v>26</v>
      </c>
      <c r="E29" s="40">
        <v>1</v>
      </c>
      <c r="F29" s="50">
        <v>1</v>
      </c>
      <c r="G29" s="56">
        <v>541502.28204533155</v>
      </c>
      <c r="H29" s="10">
        <f t="shared" si="11"/>
        <v>86640.365127253055</v>
      </c>
      <c r="I29" s="10">
        <f t="shared" si="1"/>
        <v>628142.64717258466</v>
      </c>
      <c r="J29" s="66">
        <f t="shared" si="2"/>
        <v>628142.64717258466</v>
      </c>
      <c r="K29" s="56">
        <v>300000</v>
      </c>
      <c r="L29" s="10">
        <f t="shared" si="12"/>
        <v>48000</v>
      </c>
      <c r="M29" s="10">
        <f t="shared" si="4"/>
        <v>348000</v>
      </c>
      <c r="N29" s="66">
        <f t="shared" si="10"/>
        <v>348000</v>
      </c>
      <c r="O29" s="56">
        <v>250000</v>
      </c>
      <c r="P29" s="10">
        <f t="shared" si="13"/>
        <v>40000</v>
      </c>
      <c r="Q29" s="10">
        <f t="shared" si="7"/>
        <v>290000</v>
      </c>
      <c r="R29" s="66">
        <f t="shared" si="8"/>
        <v>290000</v>
      </c>
      <c r="S29" s="81">
        <f t="shared" si="9"/>
        <v>319000</v>
      </c>
      <c r="T29" s="334"/>
      <c r="U29" s="332"/>
      <c r="V29" s="334"/>
    </row>
    <row r="30" spans="1:22" s="39" customFormat="1">
      <c r="A30" s="355"/>
      <c r="B30" s="358"/>
      <c r="C30" s="358"/>
      <c r="D30" s="9" t="s">
        <v>27</v>
      </c>
      <c r="E30" s="20">
        <v>1</v>
      </c>
      <c r="F30" s="50">
        <v>1</v>
      </c>
      <c r="G30" s="56">
        <v>116036.20329542817</v>
      </c>
      <c r="H30" s="10">
        <f t="shared" si="11"/>
        <v>18565.79252726851</v>
      </c>
      <c r="I30" s="10">
        <f t="shared" si="1"/>
        <v>134601.99582269668</v>
      </c>
      <c r="J30" s="66">
        <f t="shared" si="2"/>
        <v>134601.99582269668</v>
      </c>
      <c r="K30" s="56">
        <v>80000</v>
      </c>
      <c r="L30" s="10">
        <f t="shared" si="12"/>
        <v>12800</v>
      </c>
      <c r="M30" s="10">
        <f t="shared" si="4"/>
        <v>92800</v>
      </c>
      <c r="N30" s="66">
        <f t="shared" si="10"/>
        <v>92800</v>
      </c>
      <c r="O30" s="56">
        <v>70000</v>
      </c>
      <c r="P30" s="10">
        <f t="shared" si="13"/>
        <v>11200</v>
      </c>
      <c r="Q30" s="10">
        <f t="shared" si="7"/>
        <v>81200</v>
      </c>
      <c r="R30" s="66">
        <f t="shared" si="8"/>
        <v>81200</v>
      </c>
      <c r="S30" s="81">
        <f t="shared" si="9"/>
        <v>87000</v>
      </c>
      <c r="T30" s="334"/>
      <c r="U30" s="332"/>
      <c r="V30" s="334"/>
    </row>
    <row r="31" spans="1:22" s="39" customFormat="1" ht="90">
      <c r="A31" s="355"/>
      <c r="B31" s="358"/>
      <c r="C31" s="358"/>
      <c r="D31" s="9" t="s">
        <v>28</v>
      </c>
      <c r="E31" s="20">
        <v>1</v>
      </c>
      <c r="F31" s="50">
        <v>100</v>
      </c>
      <c r="G31" s="56">
        <v>11603.620329542819</v>
      </c>
      <c r="H31" s="10">
        <f t="shared" si="11"/>
        <v>1856.5792527268511</v>
      </c>
      <c r="I31" s="10">
        <f t="shared" si="1"/>
        <v>13460.19958226967</v>
      </c>
      <c r="J31" s="66">
        <f t="shared" si="2"/>
        <v>1346019.9582269669</v>
      </c>
      <c r="K31" s="56">
        <v>4800</v>
      </c>
      <c r="L31" s="10">
        <f t="shared" si="12"/>
        <v>768</v>
      </c>
      <c r="M31" s="10">
        <f t="shared" si="4"/>
        <v>5568</v>
      </c>
      <c r="N31" s="66">
        <f t="shared" si="10"/>
        <v>556800</v>
      </c>
      <c r="O31" s="56">
        <v>4500</v>
      </c>
      <c r="P31" s="10">
        <f t="shared" si="13"/>
        <v>720</v>
      </c>
      <c r="Q31" s="10">
        <f t="shared" si="7"/>
        <v>5220</v>
      </c>
      <c r="R31" s="66">
        <f t="shared" si="8"/>
        <v>522000</v>
      </c>
      <c r="S31" s="81">
        <f t="shared" si="9"/>
        <v>539400</v>
      </c>
      <c r="T31" s="334"/>
      <c r="U31" s="332"/>
      <c r="V31" s="334"/>
    </row>
    <row r="32" spans="1:22" s="39" customFormat="1" ht="90.75" thickBot="1">
      <c r="A32" s="356"/>
      <c r="B32" s="359"/>
      <c r="C32" s="359"/>
      <c r="D32" s="16" t="s">
        <v>29</v>
      </c>
      <c r="E32" s="21">
        <v>1</v>
      </c>
      <c r="F32" s="51">
        <v>1</v>
      </c>
      <c r="G32" s="57">
        <v>4641448.1318171266</v>
      </c>
      <c r="H32" s="11">
        <f t="shared" si="11"/>
        <v>742631.70109074027</v>
      </c>
      <c r="I32" s="11">
        <f t="shared" si="1"/>
        <v>5384079.8329078667</v>
      </c>
      <c r="J32" s="67">
        <f t="shared" si="2"/>
        <v>5384079.8329078667</v>
      </c>
      <c r="K32" s="57">
        <v>297400</v>
      </c>
      <c r="L32" s="11">
        <f t="shared" si="12"/>
        <v>47584</v>
      </c>
      <c r="M32" s="11">
        <f t="shared" si="4"/>
        <v>344984</v>
      </c>
      <c r="N32" s="67">
        <f t="shared" si="10"/>
        <v>344984</v>
      </c>
      <c r="O32" s="69">
        <v>850000</v>
      </c>
      <c r="P32" s="17">
        <f t="shared" si="13"/>
        <v>136000</v>
      </c>
      <c r="Q32" s="17">
        <f t="shared" si="7"/>
        <v>986000</v>
      </c>
      <c r="R32" s="77">
        <f t="shared" si="8"/>
        <v>986000</v>
      </c>
      <c r="S32" s="82">
        <f t="shared" si="9"/>
        <v>665492</v>
      </c>
      <c r="T32" s="342"/>
      <c r="U32" s="347"/>
      <c r="V32" s="342"/>
    </row>
    <row r="33" spans="1:22" ht="63.75" customHeight="1">
      <c r="A33" s="365">
        <v>3</v>
      </c>
      <c r="B33" s="287" t="s">
        <v>32</v>
      </c>
      <c r="C33" s="287" t="s">
        <v>33</v>
      </c>
      <c r="D33" s="106" t="s">
        <v>34</v>
      </c>
      <c r="E33" s="25">
        <v>1</v>
      </c>
      <c r="F33" s="46">
        <v>1</v>
      </c>
      <c r="G33" s="52">
        <v>1441943.2196178541</v>
      </c>
      <c r="H33" s="42">
        <f t="shared" ref="H33:H45" si="14">+G33*16%</f>
        <v>230710.91513885665</v>
      </c>
      <c r="I33" s="42">
        <f t="shared" si="1"/>
        <v>1672654.1347567108</v>
      </c>
      <c r="J33" s="59">
        <f t="shared" si="2"/>
        <v>1672654.1347567108</v>
      </c>
      <c r="K33" s="52">
        <v>550000</v>
      </c>
      <c r="L33" s="26">
        <f t="shared" ref="L33:L45" si="15">+K33*16%</f>
        <v>88000</v>
      </c>
      <c r="M33" s="26">
        <f t="shared" si="4"/>
        <v>638000</v>
      </c>
      <c r="N33" s="63">
        <f>+M33*F33*E33</f>
        <v>638000</v>
      </c>
      <c r="O33" s="52">
        <v>350000</v>
      </c>
      <c r="P33" s="26">
        <f t="shared" ref="P33:P45" si="16">+O33*16%</f>
        <v>56000</v>
      </c>
      <c r="Q33" s="26">
        <f t="shared" si="7"/>
        <v>406000</v>
      </c>
      <c r="R33" s="63">
        <f t="shared" si="8"/>
        <v>406000</v>
      </c>
      <c r="S33" s="84">
        <f t="shared" si="9"/>
        <v>522000</v>
      </c>
      <c r="T33" s="326">
        <f>SUM(S33:S37)</f>
        <v>3913840</v>
      </c>
      <c r="U33" s="329">
        <v>1</v>
      </c>
      <c r="V33" s="326">
        <f>+U33*T33</f>
        <v>3913840</v>
      </c>
    </row>
    <row r="34" spans="1:22" ht="63.75" customHeight="1">
      <c r="A34" s="366"/>
      <c r="B34" s="288"/>
      <c r="C34" s="288"/>
      <c r="D34" s="32" t="s">
        <v>35</v>
      </c>
      <c r="E34" s="28">
        <v>1</v>
      </c>
      <c r="F34" s="107">
        <v>1</v>
      </c>
      <c r="G34" s="108">
        <v>232072.40659085635</v>
      </c>
      <c r="H34" s="30">
        <f t="shared" si="14"/>
        <v>37131.585054537019</v>
      </c>
      <c r="I34" s="30">
        <f t="shared" si="1"/>
        <v>269203.99164539337</v>
      </c>
      <c r="J34" s="60">
        <f t="shared" si="2"/>
        <v>269203.99164539337</v>
      </c>
      <c r="K34" s="53">
        <v>150000</v>
      </c>
      <c r="L34" s="30">
        <f t="shared" si="15"/>
        <v>24000</v>
      </c>
      <c r="M34" s="30">
        <f t="shared" si="4"/>
        <v>174000</v>
      </c>
      <c r="N34" s="60">
        <f>+M34*F34*E34</f>
        <v>174000</v>
      </c>
      <c r="O34" s="53">
        <v>120000</v>
      </c>
      <c r="P34" s="30">
        <f t="shared" si="16"/>
        <v>19200</v>
      </c>
      <c r="Q34" s="30">
        <f t="shared" si="7"/>
        <v>139200</v>
      </c>
      <c r="R34" s="60">
        <f t="shared" si="8"/>
        <v>139200</v>
      </c>
      <c r="S34" s="85">
        <f t="shared" si="9"/>
        <v>156600</v>
      </c>
      <c r="T34" s="327"/>
      <c r="U34" s="330"/>
      <c r="V34" s="327"/>
    </row>
    <row r="35" spans="1:22" ht="98.25" customHeight="1">
      <c r="A35" s="366"/>
      <c r="B35" s="289"/>
      <c r="C35" s="289"/>
      <c r="D35" s="32" t="s">
        <v>36</v>
      </c>
      <c r="E35" s="28">
        <v>1</v>
      </c>
      <c r="F35" s="47">
        <v>40</v>
      </c>
      <c r="G35" s="53">
        <v>23207.240659085637</v>
      </c>
      <c r="H35" s="30">
        <f t="shared" si="14"/>
        <v>3713.1585054537022</v>
      </c>
      <c r="I35" s="30">
        <f t="shared" si="1"/>
        <v>26920.39916453934</v>
      </c>
      <c r="J35" s="60">
        <f t="shared" si="2"/>
        <v>1076815.9665815737</v>
      </c>
      <c r="K35" s="53">
        <v>22000</v>
      </c>
      <c r="L35" s="30">
        <f t="shared" si="15"/>
        <v>3520</v>
      </c>
      <c r="M35" s="30">
        <f t="shared" si="4"/>
        <v>25520</v>
      </c>
      <c r="N35" s="60">
        <f>+M35*F35*E35</f>
        <v>1020800</v>
      </c>
      <c r="O35" s="53">
        <v>8200</v>
      </c>
      <c r="P35" s="30">
        <f t="shared" si="16"/>
        <v>1312</v>
      </c>
      <c r="Q35" s="30">
        <f t="shared" si="7"/>
        <v>9512</v>
      </c>
      <c r="R35" s="60">
        <f t="shared" si="8"/>
        <v>380480</v>
      </c>
      <c r="S35" s="85">
        <f t="shared" si="9"/>
        <v>700640</v>
      </c>
      <c r="T35" s="327"/>
      <c r="U35" s="330"/>
      <c r="V35" s="327"/>
    </row>
    <row r="36" spans="1:22" ht="135">
      <c r="A36" s="366"/>
      <c r="B36" s="289"/>
      <c r="C36" s="289"/>
      <c r="D36" s="27" t="s">
        <v>37</v>
      </c>
      <c r="E36" s="28">
        <v>1</v>
      </c>
      <c r="F36" s="47">
        <v>40</v>
      </c>
      <c r="G36" s="53">
        <v>77357.468863618778</v>
      </c>
      <c r="H36" s="30">
        <f t="shared" si="14"/>
        <v>12377.195018179005</v>
      </c>
      <c r="I36" s="30">
        <f t="shared" si="1"/>
        <v>89734.66388179778</v>
      </c>
      <c r="J36" s="60">
        <f t="shared" si="2"/>
        <v>3589386.5552719114</v>
      </c>
      <c r="K36" s="53">
        <v>48000</v>
      </c>
      <c r="L36" s="30">
        <f t="shared" si="15"/>
        <v>7680</v>
      </c>
      <c r="M36" s="30">
        <f t="shared" si="4"/>
        <v>55680</v>
      </c>
      <c r="N36" s="60">
        <f>+M36*F36*E36</f>
        <v>2227200</v>
      </c>
      <c r="O36" s="53">
        <v>32000</v>
      </c>
      <c r="P36" s="30">
        <f t="shared" si="16"/>
        <v>5120</v>
      </c>
      <c r="Q36" s="30">
        <f t="shared" si="7"/>
        <v>37120</v>
      </c>
      <c r="R36" s="60">
        <f t="shared" si="8"/>
        <v>1484800</v>
      </c>
      <c r="S36" s="85">
        <f t="shared" si="9"/>
        <v>1856000</v>
      </c>
      <c r="T36" s="327"/>
      <c r="U36" s="330"/>
      <c r="V36" s="327"/>
    </row>
    <row r="37" spans="1:22" ht="75.75" thickBot="1">
      <c r="A37" s="367"/>
      <c r="B37" s="290"/>
      <c r="C37" s="290"/>
      <c r="D37" s="35" t="s">
        <v>38</v>
      </c>
      <c r="E37" s="36">
        <v>1</v>
      </c>
      <c r="F37" s="48">
        <v>1</v>
      </c>
      <c r="G37" s="54">
        <v>1547149.3772723756</v>
      </c>
      <c r="H37" s="44">
        <f t="shared" si="14"/>
        <v>247543.90036358009</v>
      </c>
      <c r="I37" s="44">
        <f t="shared" si="1"/>
        <v>1794693.2776359557</v>
      </c>
      <c r="J37" s="61">
        <f t="shared" si="2"/>
        <v>1794693.2776359557</v>
      </c>
      <c r="K37" s="54">
        <v>320000</v>
      </c>
      <c r="L37" s="38">
        <f t="shared" si="15"/>
        <v>51200</v>
      </c>
      <c r="M37" s="38">
        <f t="shared" si="4"/>
        <v>371200</v>
      </c>
      <c r="N37" s="64">
        <f>+M37*F37*E37</f>
        <v>371200</v>
      </c>
      <c r="O37" s="54">
        <v>850000</v>
      </c>
      <c r="P37" s="38">
        <f t="shared" si="16"/>
        <v>136000</v>
      </c>
      <c r="Q37" s="38">
        <f t="shared" si="7"/>
        <v>986000</v>
      </c>
      <c r="R37" s="64">
        <f t="shared" si="8"/>
        <v>986000</v>
      </c>
      <c r="S37" s="86">
        <f t="shared" si="9"/>
        <v>678600</v>
      </c>
      <c r="T37" s="328"/>
      <c r="U37" s="331"/>
      <c r="V37" s="328"/>
    </row>
    <row r="38" spans="1:22" ht="45" customHeight="1">
      <c r="A38" s="354">
        <v>4</v>
      </c>
      <c r="B38" s="357"/>
      <c r="C38" s="357" t="s">
        <v>39</v>
      </c>
      <c r="D38" s="109" t="s">
        <v>40</v>
      </c>
      <c r="E38" s="110">
        <v>0.5</v>
      </c>
      <c r="F38" s="111">
        <v>1</v>
      </c>
      <c r="G38" s="97">
        <v>2320724.0659085633</v>
      </c>
      <c r="H38" s="112">
        <f t="shared" si="14"/>
        <v>371315.85054537014</v>
      </c>
      <c r="I38" s="112">
        <f t="shared" si="1"/>
        <v>2692039.9164539333</v>
      </c>
      <c r="J38" s="113">
        <f t="shared" si="2"/>
        <v>1346019.9582269667</v>
      </c>
      <c r="K38" s="97">
        <v>550000</v>
      </c>
      <c r="L38" s="112">
        <f t="shared" si="15"/>
        <v>88000</v>
      </c>
      <c r="M38" s="112">
        <f t="shared" si="4"/>
        <v>638000</v>
      </c>
      <c r="N38" s="114">
        <f>+M38*E38*F38</f>
        <v>319000</v>
      </c>
      <c r="O38" s="97">
        <f>4500000*2</f>
        <v>9000000</v>
      </c>
      <c r="P38" s="112">
        <f t="shared" si="16"/>
        <v>1440000</v>
      </c>
      <c r="Q38" s="112">
        <f t="shared" si="7"/>
        <v>10440000</v>
      </c>
      <c r="R38" s="114">
        <f t="shared" si="8"/>
        <v>5220000</v>
      </c>
      <c r="S38" s="115">
        <f t="shared" si="9"/>
        <v>2769500</v>
      </c>
      <c r="T38" s="333">
        <f>SUM(S38:S44)</f>
        <v>4779200</v>
      </c>
      <c r="U38" s="332">
        <v>1</v>
      </c>
      <c r="V38" s="333">
        <f>+U38*T38</f>
        <v>4779200</v>
      </c>
    </row>
    <row r="39" spans="1:22" ht="45">
      <c r="A39" s="355"/>
      <c r="B39" s="358"/>
      <c r="C39" s="358"/>
      <c r="D39" s="3" t="s">
        <v>41</v>
      </c>
      <c r="E39" s="40">
        <v>0.5</v>
      </c>
      <c r="F39" s="50">
        <v>1</v>
      </c>
      <c r="G39" s="56">
        <v>448673.31940898893</v>
      </c>
      <c r="H39" s="10">
        <f t="shared" si="14"/>
        <v>71787.73110543823</v>
      </c>
      <c r="I39" s="10">
        <f t="shared" si="1"/>
        <v>520461.05051442713</v>
      </c>
      <c r="J39" s="116">
        <f t="shared" si="2"/>
        <v>260230.52525721357</v>
      </c>
      <c r="K39" s="117">
        <v>230000</v>
      </c>
      <c r="L39" s="10">
        <f t="shared" si="15"/>
        <v>36800</v>
      </c>
      <c r="M39" s="10">
        <f t="shared" si="4"/>
        <v>266800</v>
      </c>
      <c r="N39" s="114">
        <f t="shared" ref="N39:N44" si="17">+M39*E39*F39</f>
        <v>133400</v>
      </c>
      <c r="O39" s="56">
        <f>220000*2</f>
        <v>440000</v>
      </c>
      <c r="P39" s="10">
        <f t="shared" si="16"/>
        <v>70400</v>
      </c>
      <c r="Q39" s="10">
        <f t="shared" si="7"/>
        <v>510400</v>
      </c>
      <c r="R39" s="66">
        <f t="shared" si="8"/>
        <v>255200</v>
      </c>
      <c r="S39" s="81">
        <f t="shared" si="9"/>
        <v>194300</v>
      </c>
      <c r="T39" s="334"/>
      <c r="U39" s="332"/>
      <c r="V39" s="334"/>
    </row>
    <row r="40" spans="1:22" ht="60">
      <c r="A40" s="355"/>
      <c r="B40" s="358"/>
      <c r="C40" s="358"/>
      <c r="D40" s="3" t="s">
        <v>42</v>
      </c>
      <c r="E40" s="40">
        <v>0.5</v>
      </c>
      <c r="F40" s="50">
        <v>1</v>
      </c>
      <c r="G40" s="56">
        <v>232072.40659085635</v>
      </c>
      <c r="H40" s="10">
        <f t="shared" si="14"/>
        <v>37131.585054537019</v>
      </c>
      <c r="I40" s="10">
        <f t="shared" si="1"/>
        <v>269203.99164539337</v>
      </c>
      <c r="J40" s="116">
        <f t="shared" si="2"/>
        <v>134601.99582269668</v>
      </c>
      <c r="K40" s="117">
        <v>150000</v>
      </c>
      <c r="L40" s="10">
        <f t="shared" si="15"/>
        <v>24000</v>
      </c>
      <c r="M40" s="10">
        <f t="shared" si="4"/>
        <v>174000</v>
      </c>
      <c r="N40" s="114">
        <f t="shared" si="17"/>
        <v>87000</v>
      </c>
      <c r="O40" s="56">
        <f>120000*2</f>
        <v>240000</v>
      </c>
      <c r="P40" s="10">
        <f t="shared" si="16"/>
        <v>38400</v>
      </c>
      <c r="Q40" s="10">
        <f t="shared" si="7"/>
        <v>278400</v>
      </c>
      <c r="R40" s="66">
        <f t="shared" si="8"/>
        <v>139200</v>
      </c>
      <c r="S40" s="81">
        <f t="shared" si="9"/>
        <v>113100</v>
      </c>
      <c r="T40" s="334"/>
      <c r="U40" s="332"/>
      <c r="V40" s="334"/>
    </row>
    <row r="41" spans="1:22" ht="30">
      <c r="A41" s="355"/>
      <c r="B41" s="358"/>
      <c r="C41" s="358"/>
      <c r="D41" s="3" t="s">
        <v>43</v>
      </c>
      <c r="E41" s="40">
        <v>0.5</v>
      </c>
      <c r="F41" s="50">
        <v>1</v>
      </c>
      <c r="G41" s="56">
        <v>541502.28204533155</v>
      </c>
      <c r="H41" s="10">
        <f t="shared" si="14"/>
        <v>86640.365127253055</v>
      </c>
      <c r="I41" s="10">
        <f t="shared" si="1"/>
        <v>628142.64717258466</v>
      </c>
      <c r="J41" s="116">
        <f t="shared" si="2"/>
        <v>314071.32358629233</v>
      </c>
      <c r="K41" s="117">
        <v>300000</v>
      </c>
      <c r="L41" s="10">
        <f t="shared" si="15"/>
        <v>48000</v>
      </c>
      <c r="M41" s="10">
        <f t="shared" si="4"/>
        <v>348000</v>
      </c>
      <c r="N41" s="114">
        <f t="shared" si="17"/>
        <v>174000</v>
      </c>
      <c r="O41" s="56">
        <f>350000*2</f>
        <v>700000</v>
      </c>
      <c r="P41" s="10">
        <f t="shared" si="16"/>
        <v>112000</v>
      </c>
      <c r="Q41" s="10">
        <f t="shared" si="7"/>
        <v>812000</v>
      </c>
      <c r="R41" s="66">
        <f t="shared" si="8"/>
        <v>406000</v>
      </c>
      <c r="S41" s="81">
        <f t="shared" si="9"/>
        <v>290000</v>
      </c>
      <c r="T41" s="334"/>
      <c r="U41" s="332"/>
      <c r="V41" s="334"/>
    </row>
    <row r="42" spans="1:22" ht="15" customHeight="1">
      <c r="A42" s="355"/>
      <c r="B42" s="358"/>
      <c r="C42" s="358"/>
      <c r="D42" s="9" t="s">
        <v>44</v>
      </c>
      <c r="E42" s="20">
        <v>0.5</v>
      </c>
      <c r="F42" s="50">
        <v>1</v>
      </c>
      <c r="G42" s="56">
        <v>116036.20329542817</v>
      </c>
      <c r="H42" s="10">
        <f t="shared" si="14"/>
        <v>18565.79252726851</v>
      </c>
      <c r="I42" s="10">
        <f t="shared" si="1"/>
        <v>134601.99582269668</v>
      </c>
      <c r="J42" s="116">
        <f t="shared" si="2"/>
        <v>67300.997911348342</v>
      </c>
      <c r="K42" s="117">
        <v>80000</v>
      </c>
      <c r="L42" s="10">
        <f t="shared" si="15"/>
        <v>12800</v>
      </c>
      <c r="M42" s="10">
        <f t="shared" si="4"/>
        <v>92800</v>
      </c>
      <c r="N42" s="114">
        <f t="shared" si="17"/>
        <v>46400</v>
      </c>
      <c r="O42" s="56">
        <f>70000*2</f>
        <v>140000</v>
      </c>
      <c r="P42" s="10">
        <f t="shared" si="16"/>
        <v>22400</v>
      </c>
      <c r="Q42" s="10">
        <f t="shared" si="7"/>
        <v>162400</v>
      </c>
      <c r="R42" s="66">
        <f t="shared" si="8"/>
        <v>81200</v>
      </c>
      <c r="S42" s="81">
        <f t="shared" si="9"/>
        <v>63800</v>
      </c>
      <c r="T42" s="334"/>
      <c r="U42" s="332"/>
      <c r="V42" s="334"/>
    </row>
    <row r="43" spans="1:22" ht="75">
      <c r="A43" s="355"/>
      <c r="B43" s="358"/>
      <c r="C43" s="358"/>
      <c r="D43" s="9" t="s">
        <v>45</v>
      </c>
      <c r="E43" s="20">
        <v>0.5</v>
      </c>
      <c r="F43" s="50">
        <v>200</v>
      </c>
      <c r="G43" s="56">
        <v>10675.330703179392</v>
      </c>
      <c r="H43" s="10">
        <f t="shared" si="14"/>
        <v>1708.0529125087028</v>
      </c>
      <c r="I43" s="10">
        <f t="shared" si="1"/>
        <v>12383.383615688095</v>
      </c>
      <c r="J43" s="116">
        <f t="shared" si="2"/>
        <v>1238338.3615688095</v>
      </c>
      <c r="K43" s="117">
        <v>4300</v>
      </c>
      <c r="L43" s="10">
        <f t="shared" si="15"/>
        <v>688</v>
      </c>
      <c r="M43" s="10">
        <f t="shared" si="4"/>
        <v>4988</v>
      </c>
      <c r="N43" s="114">
        <f t="shared" si="17"/>
        <v>498800</v>
      </c>
      <c r="O43" s="56">
        <f>4500*2</f>
        <v>9000</v>
      </c>
      <c r="P43" s="10">
        <f t="shared" si="16"/>
        <v>1440</v>
      </c>
      <c r="Q43" s="10">
        <f t="shared" si="7"/>
        <v>10440</v>
      </c>
      <c r="R43" s="66">
        <f t="shared" si="8"/>
        <v>1044000</v>
      </c>
      <c r="S43" s="81">
        <f t="shared" si="9"/>
        <v>771400</v>
      </c>
      <c r="T43" s="334"/>
      <c r="U43" s="332"/>
      <c r="V43" s="334"/>
    </row>
    <row r="44" spans="1:22" ht="75.75" thickBot="1">
      <c r="A44" s="356"/>
      <c r="B44" s="359"/>
      <c r="C44" s="359"/>
      <c r="D44" s="16" t="s">
        <v>46</v>
      </c>
      <c r="E44" s="21">
        <v>0.5</v>
      </c>
      <c r="F44" s="51">
        <v>1</v>
      </c>
      <c r="G44" s="57">
        <v>1547149.3772723756</v>
      </c>
      <c r="H44" s="11">
        <f t="shared" si="14"/>
        <v>247543.90036358009</v>
      </c>
      <c r="I44" s="11">
        <f t="shared" si="1"/>
        <v>1794693.2776359557</v>
      </c>
      <c r="J44" s="118">
        <f t="shared" si="2"/>
        <v>897346.63881797786</v>
      </c>
      <c r="K44" s="119">
        <v>290000</v>
      </c>
      <c r="L44" s="17">
        <f t="shared" si="15"/>
        <v>46400</v>
      </c>
      <c r="M44" s="17">
        <f t="shared" si="4"/>
        <v>336400</v>
      </c>
      <c r="N44" s="105">
        <f t="shared" si="17"/>
        <v>168200</v>
      </c>
      <c r="O44" s="69">
        <f>850000*2</f>
        <v>1700000</v>
      </c>
      <c r="P44" s="17">
        <f t="shared" si="16"/>
        <v>272000</v>
      </c>
      <c r="Q44" s="17">
        <f t="shared" si="7"/>
        <v>1972000</v>
      </c>
      <c r="R44" s="77">
        <f t="shared" si="8"/>
        <v>986000</v>
      </c>
      <c r="S44" s="82">
        <f t="shared" si="9"/>
        <v>577100</v>
      </c>
      <c r="T44" s="334"/>
      <c r="U44" s="332"/>
      <c r="V44" s="334"/>
    </row>
    <row r="45" spans="1:22" ht="45">
      <c r="A45" s="362">
        <v>5</v>
      </c>
      <c r="B45" s="381" t="s">
        <v>47</v>
      </c>
      <c r="C45" s="384" t="s">
        <v>39</v>
      </c>
      <c r="D45" s="98" t="s">
        <v>48</v>
      </c>
      <c r="E45" s="25">
        <v>1</v>
      </c>
      <c r="F45" s="46">
        <v>100</v>
      </c>
      <c r="G45" s="52">
        <v>12377.195018179005</v>
      </c>
      <c r="H45" s="26">
        <f t="shared" si="14"/>
        <v>1980.351202908641</v>
      </c>
      <c r="I45" s="26">
        <f t="shared" si="1"/>
        <v>14357.546221087647</v>
      </c>
      <c r="J45" s="63">
        <f t="shared" si="2"/>
        <v>1435754.6221087647</v>
      </c>
      <c r="K45" s="52">
        <v>5000</v>
      </c>
      <c r="L45" s="26">
        <f t="shared" si="15"/>
        <v>800</v>
      </c>
      <c r="M45" s="26">
        <f t="shared" si="4"/>
        <v>5800</v>
      </c>
      <c r="N45" s="63">
        <f>+M45*F45*E45</f>
        <v>580000</v>
      </c>
      <c r="O45" s="52">
        <v>4200</v>
      </c>
      <c r="P45" s="26">
        <f t="shared" si="16"/>
        <v>672</v>
      </c>
      <c r="Q45" s="26">
        <f t="shared" si="7"/>
        <v>4872</v>
      </c>
      <c r="R45" s="63">
        <f t="shared" si="8"/>
        <v>487200</v>
      </c>
      <c r="S45" s="84">
        <f t="shared" si="9"/>
        <v>533600</v>
      </c>
      <c r="T45" s="326">
        <f>SUM(S45:S52)</f>
        <v>5789560</v>
      </c>
      <c r="U45" s="329">
        <v>1</v>
      </c>
      <c r="V45" s="326">
        <f>+U45*T45</f>
        <v>5789560</v>
      </c>
    </row>
    <row r="46" spans="1:22" ht="18" customHeight="1">
      <c r="A46" s="363"/>
      <c r="B46" s="382"/>
      <c r="C46" s="385"/>
      <c r="D46" s="99" t="s">
        <v>49</v>
      </c>
      <c r="E46" s="29">
        <v>1</v>
      </c>
      <c r="F46" s="47">
        <v>1</v>
      </c>
      <c r="G46" s="53">
        <v>340372.86299992265</v>
      </c>
      <c r="H46" s="37">
        <f t="shared" ref="H46:H52" si="18">+G46*16%</f>
        <v>54459.658079987625</v>
      </c>
      <c r="I46" s="37">
        <f t="shared" si="1"/>
        <v>394832.52107991028</v>
      </c>
      <c r="J46" s="76">
        <f t="shared" si="2"/>
        <v>394832.52107991028</v>
      </c>
      <c r="K46" s="53">
        <v>300000</v>
      </c>
      <c r="L46" s="30">
        <f t="shared" ref="L46:L52" si="19">+K46*16%</f>
        <v>48000</v>
      </c>
      <c r="M46" s="30">
        <f t="shared" si="4"/>
        <v>348000</v>
      </c>
      <c r="N46" s="60">
        <f t="shared" ref="N46:N52" si="20">+M46*F46*E46</f>
        <v>348000</v>
      </c>
      <c r="O46" s="53">
        <v>420000</v>
      </c>
      <c r="P46" s="30">
        <f t="shared" ref="P46:P52" si="21">+O46*16%</f>
        <v>67200</v>
      </c>
      <c r="Q46" s="30">
        <f t="shared" si="7"/>
        <v>487200</v>
      </c>
      <c r="R46" s="60">
        <f t="shared" si="8"/>
        <v>487200</v>
      </c>
      <c r="S46" s="85">
        <f t="shared" si="9"/>
        <v>417600</v>
      </c>
      <c r="T46" s="327"/>
      <c r="U46" s="330"/>
      <c r="V46" s="327"/>
    </row>
    <row r="47" spans="1:22">
      <c r="A47" s="363"/>
      <c r="B47" s="382"/>
      <c r="C47" s="385"/>
      <c r="D47" s="100" t="s">
        <v>50</v>
      </c>
      <c r="E47" s="101">
        <v>1</v>
      </c>
      <c r="F47" s="47">
        <v>1</v>
      </c>
      <c r="G47" s="53">
        <v>116036.20329542817</v>
      </c>
      <c r="H47" s="37">
        <f t="shared" si="18"/>
        <v>18565.79252726851</v>
      </c>
      <c r="I47" s="37">
        <f t="shared" si="1"/>
        <v>134601.99582269668</v>
      </c>
      <c r="J47" s="76">
        <f t="shared" si="2"/>
        <v>134601.99582269668</v>
      </c>
      <c r="K47" s="53">
        <v>80000</v>
      </c>
      <c r="L47" s="30">
        <f t="shared" si="19"/>
        <v>12800</v>
      </c>
      <c r="M47" s="30">
        <f t="shared" si="4"/>
        <v>92800</v>
      </c>
      <c r="N47" s="60">
        <f t="shared" si="20"/>
        <v>92800</v>
      </c>
      <c r="O47" s="53">
        <v>120000</v>
      </c>
      <c r="P47" s="30">
        <f t="shared" si="21"/>
        <v>19200</v>
      </c>
      <c r="Q47" s="30">
        <f t="shared" si="7"/>
        <v>139200</v>
      </c>
      <c r="R47" s="60">
        <f t="shared" si="8"/>
        <v>139200</v>
      </c>
      <c r="S47" s="85">
        <f t="shared" si="9"/>
        <v>116000</v>
      </c>
      <c r="T47" s="327"/>
      <c r="U47" s="330"/>
      <c r="V47" s="327"/>
    </row>
    <row r="48" spans="1:22">
      <c r="A48" s="363"/>
      <c r="B48" s="382"/>
      <c r="C48" s="385"/>
      <c r="D48" s="100" t="s">
        <v>51</v>
      </c>
      <c r="E48" s="101">
        <v>1</v>
      </c>
      <c r="F48" s="47">
        <v>1</v>
      </c>
      <c r="G48" s="53">
        <v>116036.20329542817</v>
      </c>
      <c r="H48" s="37">
        <f t="shared" si="18"/>
        <v>18565.79252726851</v>
      </c>
      <c r="I48" s="37">
        <f t="shared" si="1"/>
        <v>134601.99582269668</v>
      </c>
      <c r="J48" s="76">
        <f t="shared" si="2"/>
        <v>134601.99582269668</v>
      </c>
      <c r="K48" s="53">
        <v>80000</v>
      </c>
      <c r="L48" s="30">
        <f t="shared" si="19"/>
        <v>12800</v>
      </c>
      <c r="M48" s="30">
        <f t="shared" si="4"/>
        <v>92800</v>
      </c>
      <c r="N48" s="60">
        <f t="shared" si="20"/>
        <v>92800</v>
      </c>
      <c r="O48" s="53">
        <v>70000</v>
      </c>
      <c r="P48" s="30">
        <f t="shared" si="21"/>
        <v>11200</v>
      </c>
      <c r="Q48" s="30">
        <f t="shared" si="7"/>
        <v>81200</v>
      </c>
      <c r="R48" s="60">
        <f t="shared" si="8"/>
        <v>81200</v>
      </c>
      <c r="S48" s="85">
        <f t="shared" si="9"/>
        <v>87000</v>
      </c>
      <c r="T48" s="327"/>
      <c r="U48" s="330"/>
      <c r="V48" s="327"/>
    </row>
    <row r="49" spans="1:22" ht="90">
      <c r="A49" s="363"/>
      <c r="B49" s="382"/>
      <c r="C49" s="385"/>
      <c r="D49" s="27" t="s">
        <v>52</v>
      </c>
      <c r="E49" s="29">
        <v>1</v>
      </c>
      <c r="F49" s="47">
        <v>150</v>
      </c>
      <c r="G49" s="53">
        <v>3094.2987545447513</v>
      </c>
      <c r="H49" s="37">
        <f t="shared" si="18"/>
        <v>495.08780072716024</v>
      </c>
      <c r="I49" s="37">
        <f t="shared" si="1"/>
        <v>3589.3865552719117</v>
      </c>
      <c r="J49" s="76">
        <f t="shared" si="2"/>
        <v>538407.98329078674</v>
      </c>
      <c r="K49" s="53">
        <v>25000</v>
      </c>
      <c r="L49" s="30">
        <f t="shared" si="19"/>
        <v>4000</v>
      </c>
      <c r="M49" s="30">
        <f t="shared" si="4"/>
        <v>29000</v>
      </c>
      <c r="N49" s="60">
        <f t="shared" si="20"/>
        <v>4350000</v>
      </c>
      <c r="O49" s="53">
        <v>2800</v>
      </c>
      <c r="P49" s="30">
        <f t="shared" si="21"/>
        <v>448</v>
      </c>
      <c r="Q49" s="30">
        <f t="shared" si="7"/>
        <v>3248</v>
      </c>
      <c r="R49" s="60">
        <f t="shared" si="8"/>
        <v>487200</v>
      </c>
      <c r="S49" s="85">
        <f t="shared" si="9"/>
        <v>2418600</v>
      </c>
      <c r="T49" s="327"/>
      <c r="U49" s="330"/>
      <c r="V49" s="327"/>
    </row>
    <row r="50" spans="1:22" ht="90">
      <c r="A50" s="363"/>
      <c r="B50" s="382"/>
      <c r="C50" s="385"/>
      <c r="D50" s="27" t="s">
        <v>53</v>
      </c>
      <c r="E50" s="29">
        <v>1</v>
      </c>
      <c r="F50" s="47">
        <v>1</v>
      </c>
      <c r="G50" s="53">
        <v>5105592.9449988399</v>
      </c>
      <c r="H50" s="37">
        <f t="shared" si="18"/>
        <v>816894.87119981437</v>
      </c>
      <c r="I50" s="37">
        <f t="shared" si="1"/>
        <v>5922487.8161986545</v>
      </c>
      <c r="J50" s="76">
        <f t="shared" si="2"/>
        <v>5922487.8161986545</v>
      </c>
      <c r="K50" s="53">
        <v>7000</v>
      </c>
      <c r="L50" s="30">
        <f t="shared" si="19"/>
        <v>1120</v>
      </c>
      <c r="M50" s="30">
        <f t="shared" si="4"/>
        <v>8120</v>
      </c>
      <c r="N50" s="60">
        <f t="shared" si="20"/>
        <v>8120</v>
      </c>
      <c r="O50" s="53">
        <v>700000</v>
      </c>
      <c r="P50" s="30">
        <f t="shared" si="21"/>
        <v>112000</v>
      </c>
      <c r="Q50" s="30">
        <f t="shared" si="7"/>
        <v>812000</v>
      </c>
      <c r="R50" s="60">
        <f t="shared" si="8"/>
        <v>812000</v>
      </c>
      <c r="S50" s="85">
        <f t="shared" si="9"/>
        <v>410060</v>
      </c>
      <c r="T50" s="327"/>
      <c r="U50" s="330"/>
      <c r="V50" s="327"/>
    </row>
    <row r="51" spans="1:22" ht="60">
      <c r="A51" s="363"/>
      <c r="B51" s="382"/>
      <c r="C51" s="385"/>
      <c r="D51" s="102" t="s">
        <v>54</v>
      </c>
      <c r="E51" s="29">
        <v>1</v>
      </c>
      <c r="F51" s="47">
        <v>1</v>
      </c>
      <c r="G51" s="53">
        <v>1856579.2527268508</v>
      </c>
      <c r="H51" s="37">
        <f t="shared" si="18"/>
        <v>297052.68043629616</v>
      </c>
      <c r="I51" s="37">
        <f t="shared" si="1"/>
        <v>2153631.933163147</v>
      </c>
      <c r="J51" s="76">
        <f t="shared" si="2"/>
        <v>2153631.933163147</v>
      </c>
      <c r="K51" s="53">
        <v>25000</v>
      </c>
      <c r="L51" s="30">
        <f t="shared" si="19"/>
        <v>4000</v>
      </c>
      <c r="M51" s="30">
        <f t="shared" si="4"/>
        <v>29000</v>
      </c>
      <c r="N51" s="60">
        <f t="shared" si="20"/>
        <v>29000</v>
      </c>
      <c r="O51" s="53">
        <v>1440000</v>
      </c>
      <c r="P51" s="30">
        <f t="shared" si="21"/>
        <v>230400</v>
      </c>
      <c r="Q51" s="30">
        <f t="shared" si="7"/>
        <v>1670400</v>
      </c>
      <c r="R51" s="60">
        <f t="shared" si="8"/>
        <v>1670400</v>
      </c>
      <c r="S51" s="85">
        <f t="shared" si="9"/>
        <v>849700</v>
      </c>
      <c r="T51" s="327"/>
      <c r="U51" s="330"/>
      <c r="V51" s="327"/>
    </row>
    <row r="52" spans="1:22" ht="60.75" thickBot="1">
      <c r="A52" s="364"/>
      <c r="B52" s="383"/>
      <c r="C52" s="386"/>
      <c r="D52" s="103" t="s">
        <v>55</v>
      </c>
      <c r="E52" s="104">
        <v>1</v>
      </c>
      <c r="F52" s="48">
        <v>1</v>
      </c>
      <c r="G52" s="54">
        <v>928289.6263634254</v>
      </c>
      <c r="H52" s="44">
        <f t="shared" si="18"/>
        <v>148526.34021814808</v>
      </c>
      <c r="I52" s="44">
        <f t="shared" si="1"/>
        <v>1076815.9665815735</v>
      </c>
      <c r="J52" s="61">
        <f t="shared" si="2"/>
        <v>1076815.9665815735</v>
      </c>
      <c r="K52" s="54">
        <v>450000</v>
      </c>
      <c r="L52" s="38">
        <f t="shared" si="19"/>
        <v>72000</v>
      </c>
      <c r="M52" s="38">
        <f t="shared" si="4"/>
        <v>522000</v>
      </c>
      <c r="N52" s="64">
        <f t="shared" si="20"/>
        <v>522000</v>
      </c>
      <c r="O52" s="54">
        <v>1200000</v>
      </c>
      <c r="P52" s="38">
        <f t="shared" si="21"/>
        <v>192000</v>
      </c>
      <c r="Q52" s="38">
        <f t="shared" si="7"/>
        <v>1392000</v>
      </c>
      <c r="R52" s="64">
        <f t="shared" si="8"/>
        <v>1392000</v>
      </c>
      <c r="S52" s="86">
        <f t="shared" si="9"/>
        <v>957000</v>
      </c>
      <c r="T52" s="328"/>
      <c r="U52" s="331"/>
      <c r="V52" s="328"/>
    </row>
    <row r="53" spans="1:22" ht="26.25" customHeight="1" thickBot="1">
      <c r="A53" s="70"/>
      <c r="B53" s="71"/>
      <c r="C53" s="71"/>
      <c r="D53" s="72"/>
      <c r="E53" s="73"/>
      <c r="F53" s="74"/>
      <c r="G53" s="322" t="s">
        <v>56</v>
      </c>
      <c r="H53" s="323"/>
      <c r="I53" s="323"/>
      <c r="J53" s="78">
        <f>SUM(J11:J52)</f>
        <v>369122642.53113621</v>
      </c>
      <c r="K53" s="322" t="s">
        <v>56</v>
      </c>
      <c r="L53" s="323"/>
      <c r="M53" s="323"/>
      <c r="N53" s="78">
        <f>SUM(N11:N52)</f>
        <v>184993088</v>
      </c>
      <c r="O53" s="324" t="s">
        <v>56</v>
      </c>
      <c r="P53" s="325"/>
      <c r="Q53" s="325"/>
      <c r="R53" s="80">
        <f>SUM(R11:R52)</f>
        <v>142039680</v>
      </c>
      <c r="S53" s="87">
        <f>AVERAGE(N53,R53)</f>
        <v>163516384</v>
      </c>
      <c r="T53" s="88">
        <f>SUM(T11:T45)</f>
        <v>163516384</v>
      </c>
      <c r="V53" s="89">
        <f>SUM(V11:V52)</f>
        <v>163516384</v>
      </c>
    </row>
    <row r="54" spans="1:22">
      <c r="A54" s="70"/>
      <c r="B54" s="71"/>
      <c r="C54" s="71"/>
      <c r="D54" s="72"/>
      <c r="E54" s="73"/>
      <c r="F54" s="74"/>
      <c r="G54" s="68"/>
      <c r="H54" s="68"/>
      <c r="I54" s="68"/>
      <c r="J54" s="68"/>
    </row>
    <row r="55" spans="1:22">
      <c r="A55" s="70"/>
      <c r="B55" s="71"/>
      <c r="C55" s="71"/>
      <c r="D55" s="72"/>
      <c r="E55" s="73"/>
      <c r="F55" s="74"/>
      <c r="G55" s="68"/>
      <c r="H55" s="68"/>
      <c r="I55" s="68"/>
      <c r="J55" s="68"/>
    </row>
    <row r="56" spans="1:22" ht="15.75" thickBot="1">
      <c r="Q56" s="93"/>
      <c r="R56" s="91"/>
    </row>
    <row r="57" spans="1:22" ht="16.5" thickBot="1">
      <c r="A57" s="4"/>
      <c r="B57" s="4"/>
      <c r="D57" s="120" t="s">
        <v>57</v>
      </c>
      <c r="E57" s="372">
        <f>+V53</f>
        <v>163516384</v>
      </c>
      <c r="F57" s="373"/>
      <c r="G57" s="374"/>
      <c r="N57" s="94"/>
      <c r="P57" s="93"/>
      <c r="Q57" s="79"/>
      <c r="R57" s="92"/>
    </row>
    <row r="58" spans="1:22" ht="16.5" thickBot="1">
      <c r="D58" s="120" t="s">
        <v>58</v>
      </c>
      <c r="E58" s="372">
        <f>+E57-V45-V38</f>
        <v>152947624</v>
      </c>
      <c r="F58" s="373"/>
      <c r="G58" s="374"/>
    </row>
    <row r="59" spans="1:22" ht="16.5" thickBot="1">
      <c r="D59" s="120" t="s">
        <v>59</v>
      </c>
      <c r="E59" s="372">
        <f>+V45+V38</f>
        <v>10568760</v>
      </c>
      <c r="F59" s="373"/>
      <c r="G59" s="374"/>
    </row>
    <row r="60" spans="1:22" ht="15.75">
      <c r="D60" s="121"/>
      <c r="E60" s="122"/>
      <c r="F60" s="122"/>
      <c r="G60" s="122"/>
    </row>
    <row r="61" spans="1:22" ht="16.5" thickBot="1">
      <c r="D61" s="121"/>
      <c r="E61" s="122"/>
      <c r="F61" s="122"/>
      <c r="G61" s="122"/>
    </row>
    <row r="62" spans="1:22" ht="27" thickBot="1">
      <c r="D62" s="123" t="s">
        <v>60</v>
      </c>
      <c r="E62" s="377">
        <f>+E57</f>
        <v>163516384</v>
      </c>
      <c r="F62" s="378"/>
      <c r="G62" s="379"/>
    </row>
    <row r="63" spans="1:22" ht="15.75">
      <c r="D63" s="121"/>
      <c r="E63" s="122"/>
      <c r="F63" s="122"/>
      <c r="G63" s="122"/>
    </row>
    <row r="64" spans="1:22" ht="15.75">
      <c r="D64" s="121"/>
      <c r="E64" s="122"/>
      <c r="F64" s="122"/>
      <c r="G64" s="122"/>
    </row>
    <row r="65" spans="4:7" ht="15.75">
      <c r="D65" s="121"/>
      <c r="E65" s="122"/>
      <c r="F65" s="122"/>
      <c r="G65" s="122"/>
    </row>
  </sheetData>
  <mergeCells count="63">
    <mergeCell ref="O53:Q53"/>
    <mergeCell ref="E57:G57"/>
    <mergeCell ref="E58:G58"/>
    <mergeCell ref="E59:G59"/>
    <mergeCell ref="A45:A52"/>
    <mergeCell ref="B45:B52"/>
    <mergeCell ref="C45:C52"/>
    <mergeCell ref="E62:G62"/>
    <mergeCell ref="G53:I53"/>
    <mergeCell ref="K53:M53"/>
    <mergeCell ref="A38:A44"/>
    <mergeCell ref="B38:B44"/>
    <mergeCell ref="C38:C44"/>
    <mergeCell ref="V45:V52"/>
    <mergeCell ref="A33:A37"/>
    <mergeCell ref="B33:B37"/>
    <mergeCell ref="C33:C37"/>
    <mergeCell ref="T33:T37"/>
    <mergeCell ref="U33:U37"/>
    <mergeCell ref="T38:T44"/>
    <mergeCell ref="U38:U44"/>
    <mergeCell ref="V38:V44"/>
    <mergeCell ref="T45:T52"/>
    <mergeCell ref="U45:U52"/>
    <mergeCell ref="V33:V37"/>
    <mergeCell ref="A22:A32"/>
    <mergeCell ref="B22:B32"/>
    <mergeCell ref="C22:C32"/>
    <mergeCell ref="T22:T32"/>
    <mergeCell ref="A4:V4"/>
    <mergeCell ref="G7:J7"/>
    <mergeCell ref="K7:N7"/>
    <mergeCell ref="O7:R7"/>
    <mergeCell ref="S7:S9"/>
    <mergeCell ref="T7:T9"/>
    <mergeCell ref="T11:T21"/>
    <mergeCell ref="U11:U21"/>
    <mergeCell ref="V11:V21"/>
    <mergeCell ref="A11:A21"/>
    <mergeCell ref="U22:U32"/>
    <mergeCell ref="V22:V32"/>
    <mergeCell ref="V7:V9"/>
    <mergeCell ref="A8:A9"/>
    <mergeCell ref="B8:B9"/>
    <mergeCell ref="O8:O9"/>
    <mergeCell ref="P8:P9"/>
    <mergeCell ref="M8:M9"/>
    <mergeCell ref="N8:N9"/>
    <mergeCell ref="C8:C9"/>
    <mergeCell ref="D8:D9"/>
    <mergeCell ref="Q8:Q9"/>
    <mergeCell ref="R8:R9"/>
    <mergeCell ref="K8:K9"/>
    <mergeCell ref="L8:L9"/>
    <mergeCell ref="U7:U9"/>
    <mergeCell ref="B11:B21"/>
    <mergeCell ref="C11:C21"/>
    <mergeCell ref="I8:I9"/>
    <mergeCell ref="J8:J9"/>
    <mergeCell ref="E8:E9"/>
    <mergeCell ref="F8:F9"/>
    <mergeCell ref="G8:G9"/>
    <mergeCell ref="H8:H9"/>
  </mergeCells>
  <printOptions horizontalCentered="1" verticalCentered="1"/>
  <pageMargins left="0.11811023622047245" right="0.11811023622047245" top="0.74803149606299213" bottom="0.35433070866141736" header="0.31496062992125984" footer="0.31496062992125984"/>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68"/>
  <sheetViews>
    <sheetView workbookViewId="0">
      <pane xSplit="2" ySplit="3" topLeftCell="C4" activePane="bottomRight" state="frozen"/>
      <selection pane="topRight" activeCell="D25" sqref="D25"/>
      <selection pane="bottomLeft" activeCell="D25" sqref="D25"/>
      <selection pane="bottomRight" activeCell="D25" sqref="D25"/>
    </sheetView>
  </sheetViews>
  <sheetFormatPr baseColWidth="10" defaultColWidth="9.140625" defaultRowHeight="15"/>
  <cols>
    <col min="1" max="1" width="17" style="171" customWidth="1"/>
    <col min="2" max="2" width="6.85546875" style="134" bestFit="1" customWidth="1"/>
    <col min="3" max="3" width="16.140625" customWidth="1"/>
    <col min="4" max="4" width="60.140625" customWidth="1"/>
    <col min="5" max="5" width="11.42578125" customWidth="1"/>
    <col min="6" max="6" width="14.140625" customWidth="1"/>
    <col min="7" max="256" width="11.42578125" customWidth="1"/>
  </cols>
  <sheetData>
    <row r="2" spans="1:6" ht="15" customHeight="1">
      <c r="A2" s="396" t="s">
        <v>61</v>
      </c>
      <c r="B2" s="396"/>
      <c r="C2" s="396"/>
      <c r="D2" s="396"/>
      <c r="E2" s="396"/>
      <c r="F2" s="396"/>
    </row>
    <row r="3" spans="1:6" ht="38.25">
      <c r="A3" s="278" t="s">
        <v>62</v>
      </c>
      <c r="B3" s="137" t="s">
        <v>63</v>
      </c>
      <c r="C3" s="137" t="s">
        <v>64</v>
      </c>
      <c r="D3" s="278" t="s">
        <v>65</v>
      </c>
      <c r="E3" s="135" t="s">
        <v>66</v>
      </c>
      <c r="F3" s="135" t="s">
        <v>67</v>
      </c>
    </row>
    <row r="4" spans="1:6">
      <c r="A4" s="397" t="s">
        <v>68</v>
      </c>
      <c r="B4" s="139">
        <v>1</v>
      </c>
      <c r="C4" s="139" t="s">
        <v>69</v>
      </c>
      <c r="D4" s="138" t="s">
        <v>70</v>
      </c>
      <c r="E4" s="139"/>
      <c r="F4" s="139"/>
    </row>
    <row r="5" spans="1:6">
      <c r="A5" s="397"/>
      <c r="B5" s="139">
        <v>1</v>
      </c>
      <c r="C5" s="139" t="s">
        <v>69</v>
      </c>
      <c r="D5" s="138" t="s">
        <v>71</v>
      </c>
      <c r="E5" s="139"/>
      <c r="F5" s="139"/>
    </row>
    <row r="6" spans="1:6">
      <c r="A6" s="397"/>
      <c r="B6" s="139">
        <v>1</v>
      </c>
      <c r="C6" s="139" t="s">
        <v>69</v>
      </c>
      <c r="D6" s="138" t="s">
        <v>72</v>
      </c>
      <c r="E6" s="139"/>
      <c r="F6" s="139"/>
    </row>
    <row r="7" spans="1:6">
      <c r="A7" s="397"/>
      <c r="B7" s="139">
        <v>1</v>
      </c>
      <c r="C7" s="139" t="s">
        <v>69</v>
      </c>
      <c r="D7" s="138" t="s">
        <v>73</v>
      </c>
      <c r="E7" s="139"/>
      <c r="F7" s="139"/>
    </row>
    <row r="8" spans="1:6">
      <c r="A8" s="397"/>
      <c r="B8" s="139">
        <v>1</v>
      </c>
      <c r="C8" s="139" t="s">
        <v>69</v>
      </c>
      <c r="D8" s="138" t="s">
        <v>74</v>
      </c>
      <c r="E8" s="139"/>
      <c r="F8" s="139"/>
    </row>
    <row r="9" spans="1:6">
      <c r="A9" s="397"/>
      <c r="B9" s="139">
        <v>1</v>
      </c>
      <c r="C9" s="139" t="s">
        <v>69</v>
      </c>
      <c r="D9" s="138" t="s">
        <v>75</v>
      </c>
      <c r="E9" s="139"/>
      <c r="F9" s="139"/>
    </row>
    <row r="10" spans="1:6">
      <c r="A10" s="390" t="s">
        <v>76</v>
      </c>
      <c r="B10" s="139">
        <v>1</v>
      </c>
      <c r="C10" s="252" t="s">
        <v>77</v>
      </c>
      <c r="D10" s="143" t="s">
        <v>78</v>
      </c>
      <c r="E10" s="139"/>
      <c r="F10" s="139"/>
    </row>
    <row r="11" spans="1:6">
      <c r="A11" s="391"/>
      <c r="B11" s="139">
        <v>1</v>
      </c>
      <c r="C11" s="252" t="s">
        <v>77</v>
      </c>
      <c r="D11" s="143" t="s">
        <v>79</v>
      </c>
      <c r="E11" s="139"/>
      <c r="F11" s="139"/>
    </row>
    <row r="12" spans="1:6">
      <c r="A12" s="391"/>
      <c r="B12" s="139">
        <v>1</v>
      </c>
      <c r="C12" s="252" t="s">
        <v>77</v>
      </c>
      <c r="D12" s="143" t="s">
        <v>80</v>
      </c>
      <c r="E12" s="139"/>
      <c r="F12" s="139"/>
    </row>
    <row r="13" spans="1:6">
      <c r="A13" s="391"/>
      <c r="B13" s="139">
        <v>1</v>
      </c>
      <c r="C13" s="252" t="s">
        <v>77</v>
      </c>
      <c r="D13" s="143" t="s">
        <v>81</v>
      </c>
      <c r="E13" s="139"/>
      <c r="F13" s="139"/>
    </row>
    <row r="14" spans="1:6">
      <c r="A14" s="391"/>
      <c r="B14" s="139">
        <v>1</v>
      </c>
      <c r="C14" s="252" t="s">
        <v>77</v>
      </c>
      <c r="D14" s="143" t="s">
        <v>82</v>
      </c>
      <c r="E14" s="139"/>
      <c r="F14" s="139"/>
    </row>
    <row r="15" spans="1:6">
      <c r="A15" s="391"/>
      <c r="B15" s="139">
        <v>1</v>
      </c>
      <c r="C15" s="252" t="s">
        <v>77</v>
      </c>
      <c r="D15" s="143" t="s">
        <v>78</v>
      </c>
      <c r="E15" s="139"/>
      <c r="F15" s="139"/>
    </row>
    <row r="16" spans="1:6">
      <c r="A16" s="391"/>
      <c r="B16" s="139">
        <v>1</v>
      </c>
      <c r="C16" s="252" t="s">
        <v>77</v>
      </c>
      <c r="D16" s="143" t="s">
        <v>78</v>
      </c>
      <c r="E16" s="139"/>
      <c r="F16" s="139"/>
    </row>
    <row r="17" spans="1:6">
      <c r="A17" s="391"/>
      <c r="B17" s="139">
        <v>1</v>
      </c>
      <c r="C17" s="252" t="s">
        <v>77</v>
      </c>
      <c r="D17" s="143" t="s">
        <v>78</v>
      </c>
      <c r="E17" s="139"/>
      <c r="F17" s="139"/>
    </row>
    <row r="18" spans="1:6">
      <c r="A18" s="391"/>
      <c r="B18" s="139">
        <v>1</v>
      </c>
      <c r="C18" s="252" t="s">
        <v>77</v>
      </c>
      <c r="D18" s="143" t="s">
        <v>78</v>
      </c>
      <c r="E18" s="139"/>
      <c r="F18" s="139"/>
    </row>
    <row r="19" spans="1:6">
      <c r="A19" s="391"/>
      <c r="B19" s="139">
        <v>1</v>
      </c>
      <c r="C19" s="252" t="s">
        <v>77</v>
      </c>
      <c r="D19" s="143" t="s">
        <v>78</v>
      </c>
      <c r="E19" s="139"/>
      <c r="F19" s="139"/>
    </row>
    <row r="20" spans="1:6">
      <c r="A20" s="392"/>
      <c r="B20" s="139">
        <v>1</v>
      </c>
      <c r="C20" s="252" t="s">
        <v>77</v>
      </c>
      <c r="D20" s="143" t="s">
        <v>78</v>
      </c>
      <c r="E20" s="139"/>
      <c r="F20" s="139"/>
    </row>
    <row r="21" spans="1:6">
      <c r="A21" s="276"/>
      <c r="B21" s="181"/>
      <c r="C21" s="252"/>
      <c r="D21" s="143"/>
      <c r="E21" s="139"/>
      <c r="F21" s="139"/>
    </row>
    <row r="22" spans="1:6">
      <c r="A22" s="276"/>
      <c r="B22" s="181"/>
      <c r="C22" s="252"/>
      <c r="D22" s="143"/>
      <c r="E22" s="139"/>
      <c r="F22" s="139"/>
    </row>
    <row r="23" spans="1:6">
      <c r="A23" s="276"/>
      <c r="B23" s="181"/>
      <c r="C23" s="252"/>
      <c r="D23" s="143"/>
      <c r="E23" s="139"/>
      <c r="F23" s="139"/>
    </row>
    <row r="24" spans="1:6">
      <c r="A24" s="276"/>
      <c r="B24" s="181"/>
      <c r="C24" s="252"/>
      <c r="D24" s="143"/>
      <c r="E24" s="139"/>
      <c r="F24" s="139"/>
    </row>
    <row r="25" spans="1:6">
      <c r="A25" s="276"/>
      <c r="B25" s="181"/>
      <c r="C25" s="252"/>
      <c r="D25" s="143"/>
      <c r="E25" s="139"/>
      <c r="F25" s="139"/>
    </row>
    <row r="26" spans="1:6" ht="138.75" customHeight="1">
      <c r="A26" s="397" t="s">
        <v>83</v>
      </c>
      <c r="B26" s="257">
        <v>1</v>
      </c>
      <c r="C26" s="252" t="s">
        <v>84</v>
      </c>
      <c r="D26" s="146" t="s">
        <v>85</v>
      </c>
      <c r="E26" s="253"/>
      <c r="F26" s="253"/>
    </row>
    <row r="27" spans="1:6" ht="221.25" customHeight="1">
      <c r="A27" s="397"/>
      <c r="B27" s="257">
        <v>1</v>
      </c>
      <c r="C27" s="255" t="s">
        <v>86</v>
      </c>
      <c r="D27" s="147" t="s">
        <v>87</v>
      </c>
      <c r="E27" s="253"/>
      <c r="F27" s="253"/>
    </row>
    <row r="28" spans="1:6" ht="254.25" customHeight="1">
      <c r="A28" s="397"/>
      <c r="B28" s="257">
        <v>1</v>
      </c>
      <c r="C28" s="255" t="s">
        <v>88</v>
      </c>
      <c r="D28" s="147" t="s">
        <v>89</v>
      </c>
      <c r="E28" s="253"/>
      <c r="F28" s="253"/>
    </row>
    <row r="29" spans="1:6" ht="111.75" customHeight="1">
      <c r="A29" s="397"/>
      <c r="B29" s="152">
        <v>1</v>
      </c>
      <c r="C29" s="153" t="s">
        <v>90</v>
      </c>
      <c r="D29" s="148" t="s">
        <v>91</v>
      </c>
      <c r="E29" s="154"/>
      <c r="F29" s="154"/>
    </row>
    <row r="30" spans="1:6" ht="111.75" customHeight="1">
      <c r="A30" s="279" t="s">
        <v>92</v>
      </c>
      <c r="B30" s="253">
        <v>1</v>
      </c>
      <c r="C30" s="147" t="s">
        <v>93</v>
      </c>
      <c r="D30" s="147" t="s">
        <v>94</v>
      </c>
      <c r="E30" s="253"/>
      <c r="F30" s="253"/>
    </row>
    <row r="31" spans="1:6">
      <c r="A31" s="397" t="s">
        <v>95</v>
      </c>
      <c r="B31" s="139">
        <v>1</v>
      </c>
      <c r="C31" s="144" t="s">
        <v>96</v>
      </c>
      <c r="D31" s="144" t="s">
        <v>97</v>
      </c>
      <c r="E31" s="144"/>
      <c r="F31" s="144"/>
    </row>
    <row r="32" spans="1:6">
      <c r="A32" s="397"/>
      <c r="B32" s="139">
        <v>1</v>
      </c>
      <c r="C32" s="144" t="s">
        <v>96</v>
      </c>
      <c r="D32" s="144" t="s">
        <v>98</v>
      </c>
      <c r="E32" s="144"/>
      <c r="F32" s="144"/>
    </row>
    <row r="33" spans="1:6" ht="15.75" customHeight="1">
      <c r="A33" s="397"/>
      <c r="B33" s="139">
        <v>1</v>
      </c>
      <c r="C33" s="144" t="s">
        <v>96</v>
      </c>
      <c r="D33" s="144" t="s">
        <v>99</v>
      </c>
      <c r="E33" s="144"/>
      <c r="F33" s="144"/>
    </row>
    <row r="34" spans="1:6" ht="15.75" customHeight="1">
      <c r="A34" s="397"/>
      <c r="B34" s="139">
        <v>1</v>
      </c>
      <c r="C34" s="144" t="s">
        <v>96</v>
      </c>
      <c r="D34" s="144" t="s">
        <v>100</v>
      </c>
      <c r="E34" s="144"/>
      <c r="F34" s="144"/>
    </row>
    <row r="35" spans="1:6" ht="44.25" customHeight="1">
      <c r="A35" s="159" t="s">
        <v>101</v>
      </c>
      <c r="B35" s="160">
        <v>1</v>
      </c>
      <c r="C35" s="161" t="s">
        <v>102</v>
      </c>
      <c r="D35" s="162" t="s">
        <v>103</v>
      </c>
      <c r="E35" s="163"/>
      <c r="F35" s="141">
        <f>100000000/5</f>
        <v>20000000</v>
      </c>
    </row>
    <row r="36" spans="1:6" ht="60">
      <c r="A36" s="279" t="s">
        <v>104</v>
      </c>
      <c r="B36" s="253">
        <v>1</v>
      </c>
      <c r="C36" s="156" t="s">
        <v>105</v>
      </c>
      <c r="D36" s="157" t="s">
        <v>106</v>
      </c>
      <c r="E36" s="144"/>
      <c r="F36" s="144"/>
    </row>
    <row r="37" spans="1:6" ht="30">
      <c r="A37" s="279" t="s">
        <v>107</v>
      </c>
      <c r="B37" s="253">
        <v>1</v>
      </c>
      <c r="C37" s="156" t="s">
        <v>108</v>
      </c>
      <c r="D37" s="157" t="s">
        <v>109</v>
      </c>
      <c r="E37" s="144"/>
      <c r="F37" s="144"/>
    </row>
    <row r="38" spans="1:6" ht="150">
      <c r="A38" s="279" t="s">
        <v>110</v>
      </c>
      <c r="B38" s="253">
        <v>1</v>
      </c>
      <c r="C38" s="149" t="s">
        <v>110</v>
      </c>
      <c r="D38" s="157" t="s">
        <v>111</v>
      </c>
      <c r="E38" s="144"/>
      <c r="F38" s="144"/>
    </row>
    <row r="39" spans="1:6" ht="15.75" customHeight="1">
      <c r="A39" s="393" t="s">
        <v>112</v>
      </c>
      <c r="B39" s="155">
        <v>1</v>
      </c>
      <c r="C39" s="144" t="s">
        <v>113</v>
      </c>
      <c r="D39" s="144" t="s">
        <v>114</v>
      </c>
      <c r="E39" s="144"/>
      <c r="F39" s="144"/>
    </row>
    <row r="40" spans="1:6" ht="15.75" customHeight="1">
      <c r="A40" s="398"/>
      <c r="B40" s="155">
        <v>1</v>
      </c>
      <c r="C40" s="144" t="s">
        <v>113</v>
      </c>
      <c r="D40" s="144" t="s">
        <v>115</v>
      </c>
      <c r="E40" s="144"/>
      <c r="F40" s="144"/>
    </row>
    <row r="41" spans="1:6" ht="15.75" customHeight="1">
      <c r="A41" s="398"/>
      <c r="B41" s="155">
        <v>1</v>
      </c>
      <c r="C41" s="144" t="s">
        <v>113</v>
      </c>
      <c r="D41" s="144" t="s">
        <v>116</v>
      </c>
      <c r="E41" s="144"/>
      <c r="F41" s="144"/>
    </row>
    <row r="42" spans="1:6" ht="15.75" customHeight="1">
      <c r="A42" s="398"/>
      <c r="B42" s="155">
        <v>1</v>
      </c>
      <c r="C42" s="144" t="s">
        <v>113</v>
      </c>
      <c r="D42" s="144" t="s">
        <v>117</v>
      </c>
      <c r="E42" s="144"/>
      <c r="F42" s="144"/>
    </row>
    <row r="43" spans="1:6" ht="15.75" customHeight="1">
      <c r="A43" s="394"/>
      <c r="B43" s="155">
        <v>1</v>
      </c>
      <c r="C43" s="144" t="s">
        <v>113</v>
      </c>
      <c r="D43" s="144" t="s">
        <v>118</v>
      </c>
      <c r="E43" s="144"/>
      <c r="F43" s="144"/>
    </row>
    <row r="44" spans="1:6" ht="15.75" customHeight="1">
      <c r="A44" s="393" t="s">
        <v>119</v>
      </c>
      <c r="B44" s="155">
        <v>1</v>
      </c>
      <c r="C44" s="144" t="s">
        <v>113</v>
      </c>
      <c r="D44" s="144" t="s">
        <v>120</v>
      </c>
      <c r="E44" s="144"/>
      <c r="F44" s="144"/>
    </row>
    <row r="45" spans="1:6" ht="15.75" customHeight="1">
      <c r="A45" s="394"/>
      <c r="B45" s="155">
        <v>1</v>
      </c>
      <c r="C45" s="144" t="s">
        <v>113</v>
      </c>
      <c r="D45" s="144" t="s">
        <v>121</v>
      </c>
      <c r="E45" s="144"/>
      <c r="F45" s="144"/>
    </row>
    <row r="46" spans="1:6" ht="75" customHeight="1">
      <c r="A46" s="390" t="s">
        <v>122</v>
      </c>
      <c r="B46" s="142">
        <v>1</v>
      </c>
      <c r="C46" s="156" t="s">
        <v>123</v>
      </c>
      <c r="D46" s="145" t="s">
        <v>124</v>
      </c>
      <c r="E46" s="144"/>
      <c r="F46" s="144"/>
    </row>
    <row r="47" spans="1:6" ht="79.5" customHeight="1">
      <c r="A47" s="391"/>
      <c r="B47" s="142">
        <v>1</v>
      </c>
      <c r="C47" s="156" t="s">
        <v>123</v>
      </c>
      <c r="D47" s="157" t="s">
        <v>125</v>
      </c>
      <c r="E47" s="144"/>
      <c r="F47" s="144"/>
    </row>
    <row r="48" spans="1:6" ht="30">
      <c r="A48" s="391"/>
      <c r="B48" s="142">
        <v>1</v>
      </c>
      <c r="C48" s="156" t="s">
        <v>123</v>
      </c>
      <c r="D48" s="145" t="s">
        <v>126</v>
      </c>
      <c r="E48" s="141"/>
      <c r="F48" s="141"/>
    </row>
    <row r="49" spans="1:6">
      <c r="A49" s="392"/>
      <c r="B49" s="139">
        <v>1</v>
      </c>
      <c r="C49" s="144" t="s">
        <v>123</v>
      </c>
      <c r="D49" s="145" t="s">
        <v>127</v>
      </c>
      <c r="E49" s="141"/>
      <c r="F49" s="141"/>
    </row>
    <row r="50" spans="1:6">
      <c r="A50" s="277" t="s">
        <v>128</v>
      </c>
      <c r="B50" s="139">
        <v>1</v>
      </c>
      <c r="C50" s="144" t="s">
        <v>96</v>
      </c>
      <c r="D50" s="144" t="s">
        <v>129</v>
      </c>
      <c r="E50" s="141"/>
      <c r="F50" s="141"/>
    </row>
    <row r="51" spans="1:6" ht="45">
      <c r="A51" s="172" t="s">
        <v>130</v>
      </c>
      <c r="B51" s="173">
        <v>1</v>
      </c>
      <c r="C51" s="174" t="s">
        <v>131</v>
      </c>
      <c r="D51" s="175" t="s">
        <v>132</v>
      </c>
      <c r="E51" s="176"/>
      <c r="F51" s="176"/>
    </row>
    <row r="52" spans="1:6" ht="75">
      <c r="A52" s="172" t="s">
        <v>133</v>
      </c>
      <c r="B52" s="173">
        <v>1</v>
      </c>
      <c r="C52" s="174" t="s">
        <v>131</v>
      </c>
      <c r="D52" s="177" t="s">
        <v>134</v>
      </c>
      <c r="E52" s="176"/>
      <c r="F52" s="176"/>
    </row>
    <row r="53" spans="1:6" ht="63" customHeight="1">
      <c r="A53" s="178" t="s">
        <v>135</v>
      </c>
      <c r="B53" s="179">
        <v>1</v>
      </c>
      <c r="C53" s="180" t="s">
        <v>131</v>
      </c>
      <c r="D53" s="177" t="s">
        <v>136</v>
      </c>
      <c r="E53" s="174"/>
      <c r="F53" s="174"/>
    </row>
    <row r="54" spans="1:6" ht="63" customHeight="1">
      <c r="A54" s="279" t="s">
        <v>137</v>
      </c>
      <c r="B54" s="142">
        <v>1</v>
      </c>
      <c r="C54" s="156" t="s">
        <v>138</v>
      </c>
      <c r="D54" s="145" t="s">
        <v>139</v>
      </c>
      <c r="E54" s="144"/>
      <c r="F54" s="144"/>
    </row>
    <row r="55" spans="1:6" ht="90">
      <c r="A55" s="166" t="s">
        <v>140</v>
      </c>
      <c r="B55" s="160">
        <v>1</v>
      </c>
      <c r="C55" s="164" t="s">
        <v>141</v>
      </c>
      <c r="D55" s="167" t="s">
        <v>142</v>
      </c>
      <c r="E55" s="144"/>
      <c r="F55" s="144"/>
    </row>
    <row r="56" spans="1:6">
      <c r="A56" s="166" t="s">
        <v>143</v>
      </c>
      <c r="B56" s="160">
        <v>1</v>
      </c>
      <c r="C56" s="139" t="s">
        <v>131</v>
      </c>
      <c r="D56" s="164" t="s">
        <v>144</v>
      </c>
      <c r="E56" s="144"/>
      <c r="F56" s="144"/>
    </row>
    <row r="57" spans="1:6" ht="90">
      <c r="A57" s="166" t="s">
        <v>145</v>
      </c>
      <c r="B57" s="160">
        <v>1</v>
      </c>
      <c r="C57" s="139" t="s">
        <v>131</v>
      </c>
      <c r="D57" s="164" t="s">
        <v>146</v>
      </c>
      <c r="E57" s="144"/>
      <c r="F57" s="144"/>
    </row>
    <row r="58" spans="1:6">
      <c r="A58" s="395" t="s">
        <v>147</v>
      </c>
      <c r="B58" s="168">
        <v>1</v>
      </c>
      <c r="C58" s="253" t="s">
        <v>131</v>
      </c>
      <c r="D58" s="165" t="s">
        <v>148</v>
      </c>
      <c r="E58" s="144"/>
      <c r="F58" s="144"/>
    </row>
    <row r="59" spans="1:6">
      <c r="A59" s="395"/>
      <c r="B59" s="168">
        <v>1</v>
      </c>
      <c r="C59" s="253" t="s">
        <v>131</v>
      </c>
      <c r="D59" s="165" t="s">
        <v>149</v>
      </c>
      <c r="E59" s="144"/>
      <c r="F59" s="144"/>
    </row>
    <row r="60" spans="1:6">
      <c r="A60" s="395"/>
      <c r="B60" s="168">
        <v>1</v>
      </c>
      <c r="C60" s="253" t="s">
        <v>131</v>
      </c>
      <c r="D60" s="165" t="s">
        <v>150</v>
      </c>
      <c r="E60" s="144"/>
      <c r="F60" s="144"/>
    </row>
    <row r="61" spans="1:6">
      <c r="A61" s="146" t="s">
        <v>151</v>
      </c>
      <c r="B61" s="169">
        <v>1</v>
      </c>
      <c r="C61" s="253" t="s">
        <v>131</v>
      </c>
      <c r="D61" s="170" t="s">
        <v>152</v>
      </c>
      <c r="E61" s="144"/>
      <c r="F61" s="144"/>
    </row>
    <row r="62" spans="1:6" ht="90">
      <c r="A62" s="146" t="s">
        <v>153</v>
      </c>
      <c r="B62" s="169">
        <v>1</v>
      </c>
      <c r="C62" s="253" t="s">
        <v>131</v>
      </c>
      <c r="D62" s="146" t="s">
        <v>154</v>
      </c>
      <c r="E62" s="144"/>
      <c r="F62" s="144"/>
    </row>
    <row r="63" spans="1:6">
      <c r="A63" s="146" t="s">
        <v>155</v>
      </c>
      <c r="B63" s="169">
        <v>1</v>
      </c>
      <c r="C63" s="253" t="s">
        <v>131</v>
      </c>
      <c r="D63" s="146" t="s">
        <v>156</v>
      </c>
      <c r="E63" s="158"/>
      <c r="F63" s="144"/>
    </row>
    <row r="64" spans="1:6" ht="45">
      <c r="A64" s="146" t="s">
        <v>157</v>
      </c>
      <c r="B64" s="169">
        <v>1</v>
      </c>
      <c r="C64" s="253" t="s">
        <v>158</v>
      </c>
      <c r="D64" s="146" t="s">
        <v>159</v>
      </c>
      <c r="E64" s="158"/>
      <c r="F64" s="144"/>
    </row>
    <row r="65" spans="1:6">
      <c r="A65" s="387" t="s">
        <v>160</v>
      </c>
      <c r="B65" s="169">
        <v>1</v>
      </c>
      <c r="C65" s="253" t="s">
        <v>161</v>
      </c>
      <c r="D65" s="146" t="s">
        <v>162</v>
      </c>
      <c r="E65" s="144"/>
      <c r="F65" s="144"/>
    </row>
    <row r="66" spans="1:6">
      <c r="A66" s="388"/>
      <c r="B66" s="169">
        <v>1</v>
      </c>
      <c r="C66" s="253" t="s">
        <v>161</v>
      </c>
      <c r="D66" s="146" t="s">
        <v>163</v>
      </c>
      <c r="E66" s="144"/>
      <c r="F66" s="144"/>
    </row>
    <row r="67" spans="1:6">
      <c r="A67" s="388"/>
      <c r="B67" s="169">
        <v>1</v>
      </c>
      <c r="C67" s="253" t="s">
        <v>161</v>
      </c>
      <c r="D67" s="146" t="s">
        <v>164</v>
      </c>
      <c r="E67" s="144"/>
      <c r="F67" s="144"/>
    </row>
    <row r="68" spans="1:6">
      <c r="A68" s="389"/>
      <c r="B68" s="169">
        <v>1</v>
      </c>
      <c r="C68" s="253" t="s">
        <v>161</v>
      </c>
      <c r="D68" s="146" t="s">
        <v>165</v>
      </c>
      <c r="E68" s="144"/>
      <c r="F68" s="144"/>
    </row>
  </sheetData>
  <mergeCells count="10">
    <mergeCell ref="A65:A68"/>
    <mergeCell ref="A46:A49"/>
    <mergeCell ref="A44:A45"/>
    <mergeCell ref="A58:A60"/>
    <mergeCell ref="A2:F2"/>
    <mergeCell ref="A4:A9"/>
    <mergeCell ref="A26:A29"/>
    <mergeCell ref="A31:A34"/>
    <mergeCell ref="A39:A43"/>
    <mergeCell ref="A10:A20"/>
  </mergeCells>
  <pageMargins left="0.70866141732283472" right="0.70866141732283472" top="0.74803149606299213" bottom="0.74803149606299213" header="0.31496062992125984" footer="0.31496062992125984"/>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0"/>
  <sheetViews>
    <sheetView workbookViewId="0">
      <pane xSplit="5" ySplit="8" topLeftCell="F129" activePane="bottomRight" state="frozen"/>
      <selection pane="topRight" activeCell="F1" sqref="F1"/>
      <selection pane="bottomLeft" activeCell="A9" sqref="A9"/>
      <selection pane="bottomRight" activeCell="E140" sqref="E140"/>
    </sheetView>
  </sheetViews>
  <sheetFormatPr baseColWidth="10" defaultColWidth="9.140625" defaultRowHeight="15"/>
  <cols>
    <col min="1" max="1" width="11.42578125" customWidth="1"/>
    <col min="2" max="2" width="25.85546875" customWidth="1"/>
    <col min="3" max="3" width="11.7109375" bestFit="1" customWidth="1"/>
    <col min="4" max="4" width="11.42578125" customWidth="1"/>
    <col min="5" max="5" width="32.28515625" customWidth="1"/>
    <col min="6" max="6" width="15.140625" style="140" bestFit="1" customWidth="1"/>
    <col min="7" max="7" width="11.42578125" style="140" customWidth="1"/>
    <col min="8" max="8" width="15.140625" style="140" bestFit="1" customWidth="1"/>
    <col min="9" max="9" width="11.42578125" style="140" customWidth="1"/>
    <col min="10" max="10" width="15.140625" style="140" bestFit="1" customWidth="1"/>
    <col min="11" max="11" width="11.42578125" style="140" customWidth="1"/>
    <col min="12" max="12" width="15.140625" style="140" bestFit="1" customWidth="1"/>
    <col min="13" max="13" width="11.42578125" style="140" customWidth="1"/>
    <col min="14" max="14" width="15.140625" style="140" bestFit="1" customWidth="1"/>
    <col min="15" max="256" width="11.42578125" customWidth="1"/>
  </cols>
  <sheetData>
    <row r="1" spans="2:16">
      <c r="B1" t="s">
        <v>166</v>
      </c>
    </row>
    <row r="5" spans="2:16">
      <c r="B5" t="s">
        <v>167</v>
      </c>
    </row>
    <row r="6" spans="2:16">
      <c r="F6" s="140" t="s">
        <v>168</v>
      </c>
    </row>
    <row r="7" spans="2:16">
      <c r="B7" t="s">
        <v>169</v>
      </c>
    </row>
    <row r="8" spans="2:16">
      <c r="B8" t="s">
        <v>62</v>
      </c>
      <c r="C8" t="s">
        <v>63</v>
      </c>
      <c r="D8" t="s">
        <v>64</v>
      </c>
      <c r="E8" t="s">
        <v>65</v>
      </c>
      <c r="F8" s="140" t="s">
        <v>170</v>
      </c>
      <c r="H8" s="140" t="s">
        <v>171</v>
      </c>
      <c r="J8" s="140" t="s">
        <v>172</v>
      </c>
      <c r="L8" s="140" t="s">
        <v>173</v>
      </c>
      <c r="N8" s="140" t="s">
        <v>174</v>
      </c>
      <c r="P8" t="s">
        <v>175</v>
      </c>
    </row>
    <row r="9" spans="2:16">
      <c r="B9" s="141" t="s">
        <v>114</v>
      </c>
      <c r="C9" s="141">
        <v>1</v>
      </c>
      <c r="D9" s="141" t="s">
        <v>176</v>
      </c>
      <c r="E9" s="141" t="s">
        <v>177</v>
      </c>
      <c r="F9" s="141">
        <v>862068.96551724139</v>
      </c>
      <c r="G9" s="141"/>
      <c r="H9" s="141">
        <v>150000</v>
      </c>
      <c r="I9" s="141"/>
      <c r="J9" s="141">
        <v>5000000</v>
      </c>
      <c r="K9" s="141"/>
      <c r="L9" s="141">
        <v>6700000</v>
      </c>
      <c r="M9" s="141"/>
      <c r="N9" s="141">
        <v>150000</v>
      </c>
      <c r="O9" s="141"/>
    </row>
    <row r="10" spans="2:16">
      <c r="B10" s="141" t="s">
        <v>178</v>
      </c>
      <c r="C10" s="141">
        <v>1</v>
      </c>
      <c r="D10" s="141" t="s">
        <v>179</v>
      </c>
      <c r="E10" s="141" t="s">
        <v>180</v>
      </c>
      <c r="F10" s="141">
        <v>258620.68965517243</v>
      </c>
      <c r="G10" s="141"/>
      <c r="H10" s="141">
        <v>20000</v>
      </c>
      <c r="I10" s="141"/>
      <c r="J10" s="141">
        <v>19250</v>
      </c>
      <c r="K10" s="141"/>
      <c r="L10" s="141">
        <v>136000</v>
      </c>
      <c r="M10" s="141"/>
      <c r="N10" s="141">
        <v>8750</v>
      </c>
      <c r="O10" s="141"/>
    </row>
    <row r="11" spans="2:16">
      <c r="B11" s="141" t="s">
        <v>181</v>
      </c>
      <c r="C11" s="141">
        <v>1</v>
      </c>
      <c r="D11" s="141" t="s">
        <v>179</v>
      </c>
      <c r="E11" s="141" t="s">
        <v>182</v>
      </c>
      <c r="F11" s="141">
        <v>98000</v>
      </c>
      <c r="G11" s="141"/>
      <c r="H11" s="141">
        <v>30000</v>
      </c>
      <c r="I11" s="141"/>
      <c r="J11" s="141">
        <v>8400</v>
      </c>
      <c r="K11" s="141"/>
      <c r="L11" s="141">
        <v>145000</v>
      </c>
      <c r="M11" s="141"/>
      <c r="N11" s="141">
        <v>45000</v>
      </c>
      <c r="O11" s="141"/>
    </row>
    <row r="12" spans="2:16">
      <c r="B12" t="s">
        <v>183</v>
      </c>
      <c r="C12">
        <v>1</v>
      </c>
      <c r="D12" t="s">
        <v>179</v>
      </c>
      <c r="E12" t="s">
        <v>184</v>
      </c>
      <c r="F12" s="140">
        <v>337500</v>
      </c>
      <c r="H12" s="140">
        <v>25000</v>
      </c>
      <c r="J12" s="140">
        <v>19250</v>
      </c>
      <c r="L12" s="140">
        <v>190000</v>
      </c>
      <c r="N12" s="140">
        <v>40000</v>
      </c>
    </row>
    <row r="13" spans="2:16">
      <c r="B13" t="s">
        <v>185</v>
      </c>
      <c r="F13" s="140">
        <v>1556189.6551724139</v>
      </c>
      <c r="H13" s="140">
        <v>225000</v>
      </c>
      <c r="J13" s="140">
        <v>5046900</v>
      </c>
      <c r="L13" s="140">
        <v>7171000</v>
      </c>
      <c r="N13" s="140">
        <v>243750</v>
      </c>
    </row>
    <row r="15" spans="2:16">
      <c r="B15" t="s">
        <v>186</v>
      </c>
    </row>
    <row r="16" spans="2:16">
      <c r="B16" t="s">
        <v>62</v>
      </c>
      <c r="C16" t="s">
        <v>63</v>
      </c>
      <c r="D16" t="s">
        <v>64</v>
      </c>
      <c r="E16" t="s">
        <v>65</v>
      </c>
      <c r="F16" s="140" t="s">
        <v>168</v>
      </c>
      <c r="H16" s="140" t="s">
        <v>168</v>
      </c>
      <c r="J16" s="140" t="s">
        <v>168</v>
      </c>
      <c r="L16" s="140" t="s">
        <v>168</v>
      </c>
      <c r="N16" s="140" t="s">
        <v>168</v>
      </c>
    </row>
    <row r="17" spans="2:14">
      <c r="B17" t="s">
        <v>187</v>
      </c>
      <c r="C17">
        <v>1</v>
      </c>
      <c r="D17" t="s">
        <v>188</v>
      </c>
      <c r="E17" t="s">
        <v>189</v>
      </c>
      <c r="F17" s="140">
        <v>127583.62068965519</v>
      </c>
      <c r="H17" s="140">
        <v>75000</v>
      </c>
      <c r="J17" s="140">
        <v>77000</v>
      </c>
      <c r="L17" s="140">
        <v>716000</v>
      </c>
      <c r="N17" s="140">
        <v>100000</v>
      </c>
    </row>
    <row r="18" spans="2:14">
      <c r="C18">
        <v>1</v>
      </c>
      <c r="D18" t="s">
        <v>188</v>
      </c>
      <c r="E18" t="s">
        <v>190</v>
      </c>
      <c r="F18" s="140">
        <v>162928.44827586209</v>
      </c>
      <c r="H18" s="140">
        <v>90000</v>
      </c>
      <c r="J18" s="140">
        <v>88000</v>
      </c>
      <c r="L18" s="140">
        <v>950000</v>
      </c>
      <c r="N18" s="140">
        <v>110000</v>
      </c>
    </row>
    <row r="19" spans="2:14">
      <c r="C19">
        <v>1</v>
      </c>
      <c r="D19" t="s">
        <v>188</v>
      </c>
      <c r="E19" t="s">
        <v>144</v>
      </c>
      <c r="F19" s="140">
        <v>198368.96551724139</v>
      </c>
      <c r="H19" s="140">
        <v>105000</v>
      </c>
      <c r="J19" s="140">
        <v>121000</v>
      </c>
      <c r="L19" s="140">
        <v>1576000</v>
      </c>
      <c r="N19" s="140">
        <v>120000</v>
      </c>
    </row>
    <row r="20" spans="2:14">
      <c r="C20">
        <v>1</v>
      </c>
      <c r="D20" t="s">
        <v>188</v>
      </c>
      <c r="E20" t="s">
        <v>191</v>
      </c>
      <c r="F20" s="140">
        <v>274135.3448275862</v>
      </c>
      <c r="H20" s="140">
        <v>135000</v>
      </c>
      <c r="J20" s="140">
        <v>187000</v>
      </c>
      <c r="L20" s="140">
        <v>1930000</v>
      </c>
      <c r="N20" s="140">
        <v>160000</v>
      </c>
    </row>
    <row r="21" spans="2:14">
      <c r="C21">
        <v>1</v>
      </c>
      <c r="D21" t="s">
        <v>188</v>
      </c>
      <c r="E21" t="s">
        <v>192</v>
      </c>
      <c r="F21" s="140">
        <v>433802</v>
      </c>
      <c r="H21" s="140">
        <v>290000</v>
      </c>
      <c r="J21" s="140">
        <v>407000</v>
      </c>
      <c r="L21" s="140">
        <v>3800000</v>
      </c>
      <c r="N21" s="140">
        <v>340000</v>
      </c>
    </row>
    <row r="22" spans="2:14">
      <c r="C22">
        <v>1</v>
      </c>
      <c r="D22" t="s">
        <v>188</v>
      </c>
      <c r="E22" t="s">
        <v>193</v>
      </c>
      <c r="F22" s="140">
        <v>1200000</v>
      </c>
      <c r="H22" s="140">
        <v>2400000</v>
      </c>
      <c r="J22" s="140">
        <v>3120000</v>
      </c>
      <c r="L22" s="140">
        <v>16680000</v>
      </c>
      <c r="N22" s="140">
        <v>3800000</v>
      </c>
    </row>
    <row r="23" spans="2:14">
      <c r="B23" t="s">
        <v>194</v>
      </c>
      <c r="C23">
        <v>1</v>
      </c>
      <c r="D23" t="s">
        <v>188</v>
      </c>
      <c r="E23" t="s">
        <v>195</v>
      </c>
      <c r="F23" s="140">
        <v>5966468.9655172415</v>
      </c>
      <c r="H23" s="140">
        <v>578000</v>
      </c>
      <c r="J23" s="140">
        <v>330000</v>
      </c>
      <c r="L23" s="140">
        <v>3800000</v>
      </c>
      <c r="N23" s="140">
        <v>390000</v>
      </c>
    </row>
    <row r="24" spans="2:14">
      <c r="C24">
        <v>1</v>
      </c>
      <c r="D24" t="s">
        <v>188</v>
      </c>
      <c r="E24" t="s">
        <v>146</v>
      </c>
      <c r="F24" s="140">
        <v>7465303.4482758623</v>
      </c>
      <c r="H24" s="140">
        <v>722500</v>
      </c>
      <c r="J24" s="140">
        <v>385000</v>
      </c>
      <c r="L24" s="140">
        <v>4160000</v>
      </c>
      <c r="N24" s="140">
        <v>520000</v>
      </c>
    </row>
    <row r="25" spans="2:14">
      <c r="C25">
        <v>1</v>
      </c>
      <c r="D25" t="s">
        <v>188</v>
      </c>
      <c r="E25" t="s">
        <v>196</v>
      </c>
      <c r="F25" s="140">
        <v>11197955.172413792</v>
      </c>
      <c r="H25" s="140">
        <v>1105000</v>
      </c>
      <c r="J25" s="140">
        <v>748000</v>
      </c>
      <c r="L25" s="140">
        <v>5700000</v>
      </c>
      <c r="N25" s="140">
        <v>780000</v>
      </c>
    </row>
    <row r="26" spans="2:14">
      <c r="C26">
        <v>1</v>
      </c>
      <c r="D26" t="s">
        <v>188</v>
      </c>
      <c r="E26" t="s">
        <v>197</v>
      </c>
      <c r="F26" s="140">
        <v>19036523.793103445</v>
      </c>
      <c r="H26" s="140">
        <v>2210000</v>
      </c>
      <c r="J26" s="140">
        <v>4290000</v>
      </c>
      <c r="L26" s="140">
        <v>4600000</v>
      </c>
      <c r="N26" s="140">
        <v>1600000</v>
      </c>
    </row>
    <row r="27" spans="2:14">
      <c r="C27">
        <v>1</v>
      </c>
      <c r="D27" t="s">
        <v>188</v>
      </c>
      <c r="E27" t="s">
        <v>198</v>
      </c>
      <c r="F27" s="140">
        <v>25388498.823529411</v>
      </c>
      <c r="H27" s="140">
        <v>3230000</v>
      </c>
      <c r="J27" s="140">
        <v>6270000</v>
      </c>
      <c r="L27" s="140">
        <v>8760000</v>
      </c>
      <c r="N27" s="140">
        <v>2600000</v>
      </c>
    </row>
    <row r="28" spans="2:14">
      <c r="C28">
        <v>1</v>
      </c>
      <c r="D28" t="s">
        <v>188</v>
      </c>
      <c r="E28" t="s">
        <v>199</v>
      </c>
      <c r="F28" s="140">
        <v>1733333.3333333333</v>
      </c>
      <c r="H28" s="140">
        <v>170000</v>
      </c>
      <c r="J28" s="140">
        <v>120000</v>
      </c>
      <c r="L28" s="140">
        <v>1670000</v>
      </c>
      <c r="N28" s="140">
        <v>130000</v>
      </c>
    </row>
    <row r="29" spans="2:14">
      <c r="C29">
        <v>1</v>
      </c>
      <c r="D29" t="s">
        <v>188</v>
      </c>
      <c r="E29" t="s">
        <v>200</v>
      </c>
      <c r="F29" s="140">
        <v>2600000</v>
      </c>
      <c r="H29" s="140">
        <v>127500</v>
      </c>
      <c r="J29" s="140">
        <v>120000</v>
      </c>
      <c r="L29" s="140">
        <v>1840000</v>
      </c>
      <c r="N29" s="140">
        <v>130000</v>
      </c>
    </row>
    <row r="30" spans="2:14">
      <c r="B30" t="s">
        <v>147</v>
      </c>
      <c r="C30">
        <v>1</v>
      </c>
      <c r="D30" t="s">
        <v>188</v>
      </c>
      <c r="E30" t="s">
        <v>148</v>
      </c>
      <c r="F30" s="140">
        <v>75000</v>
      </c>
      <c r="H30" s="140">
        <v>120000</v>
      </c>
      <c r="J30" s="140">
        <v>99000</v>
      </c>
      <c r="L30" s="140">
        <v>135000</v>
      </c>
      <c r="N30" s="140">
        <v>155000</v>
      </c>
    </row>
    <row r="31" spans="2:14">
      <c r="C31">
        <v>1</v>
      </c>
      <c r="D31" t="s">
        <v>188</v>
      </c>
      <c r="E31" t="s">
        <v>149</v>
      </c>
      <c r="F31" s="140">
        <v>70000</v>
      </c>
      <c r="H31" s="140">
        <v>90000</v>
      </c>
      <c r="J31" s="140">
        <v>77000</v>
      </c>
      <c r="L31" s="140">
        <v>135000</v>
      </c>
      <c r="N31" s="140">
        <v>105000</v>
      </c>
    </row>
    <row r="32" spans="2:14">
      <c r="C32">
        <v>1</v>
      </c>
      <c r="D32" t="s">
        <v>188</v>
      </c>
      <c r="E32" t="s">
        <v>150</v>
      </c>
      <c r="F32" s="140">
        <v>90000</v>
      </c>
      <c r="H32" s="140">
        <v>90000</v>
      </c>
      <c r="J32" s="140">
        <v>99000</v>
      </c>
      <c r="L32" s="140">
        <v>135000</v>
      </c>
      <c r="N32" s="140">
        <v>105000</v>
      </c>
    </row>
    <row r="33" spans="2:14">
      <c r="B33" t="s">
        <v>201</v>
      </c>
      <c r="C33">
        <v>1</v>
      </c>
      <c r="D33" t="s">
        <v>188</v>
      </c>
      <c r="E33" t="s">
        <v>202</v>
      </c>
      <c r="F33" s="140">
        <v>122500</v>
      </c>
      <c r="H33" s="140">
        <v>127500</v>
      </c>
      <c r="J33" s="140">
        <v>40000</v>
      </c>
      <c r="L33" s="140">
        <v>462000</v>
      </c>
      <c r="N33" s="140">
        <v>60000</v>
      </c>
    </row>
    <row r="34" spans="2:14">
      <c r="C34">
        <v>1</v>
      </c>
      <c r="D34" t="s">
        <v>188</v>
      </c>
      <c r="E34" t="s">
        <v>203</v>
      </c>
      <c r="F34" s="140">
        <v>245000</v>
      </c>
      <c r="H34" s="140">
        <v>187000</v>
      </c>
      <c r="J34" s="140">
        <v>120960</v>
      </c>
      <c r="L34" s="140">
        <v>660000</v>
      </c>
      <c r="N34" s="140">
        <v>130000</v>
      </c>
    </row>
    <row r="35" spans="2:14">
      <c r="C35">
        <v>1</v>
      </c>
      <c r="D35" t="s">
        <v>188</v>
      </c>
      <c r="E35" t="s">
        <v>204</v>
      </c>
      <c r="F35" s="140">
        <v>490000</v>
      </c>
      <c r="H35" s="140">
        <v>280500</v>
      </c>
      <c r="J35" s="140">
        <v>363000</v>
      </c>
      <c r="L35" s="140">
        <v>904000</v>
      </c>
      <c r="N35" s="140">
        <v>200000</v>
      </c>
    </row>
    <row r="36" spans="2:14">
      <c r="C36">
        <v>1</v>
      </c>
      <c r="D36" t="s">
        <v>188</v>
      </c>
      <c r="E36" t="s">
        <v>205</v>
      </c>
      <c r="F36" s="140">
        <v>980000</v>
      </c>
      <c r="H36" s="140">
        <v>382500</v>
      </c>
      <c r="J36" s="140">
        <v>483900</v>
      </c>
      <c r="L36" s="140">
        <v>1248000</v>
      </c>
      <c r="N36" s="140">
        <v>255000</v>
      </c>
    </row>
    <row r="37" spans="2:14">
      <c r="C37">
        <v>1</v>
      </c>
      <c r="D37" t="s">
        <v>188</v>
      </c>
      <c r="E37" t="s">
        <v>206</v>
      </c>
      <c r="F37" s="140">
        <v>1960000</v>
      </c>
      <c r="H37" s="140">
        <v>450500</v>
      </c>
      <c r="J37" s="140">
        <v>645200</v>
      </c>
      <c r="L37" s="140">
        <v>1410000</v>
      </c>
      <c r="N37" s="140">
        <v>340000</v>
      </c>
    </row>
    <row r="38" spans="2:14">
      <c r="C38">
        <v>1</v>
      </c>
      <c r="D38" t="s">
        <v>188</v>
      </c>
      <c r="E38" t="s">
        <v>207</v>
      </c>
      <c r="F38" s="140">
        <v>3430000</v>
      </c>
      <c r="H38" s="140">
        <v>552500</v>
      </c>
      <c r="J38" s="140">
        <v>812000</v>
      </c>
      <c r="L38" s="140">
        <v>1808000</v>
      </c>
      <c r="N38" s="140">
        <v>430000</v>
      </c>
    </row>
    <row r="39" spans="2:14">
      <c r="C39">
        <v>1</v>
      </c>
      <c r="D39" t="s">
        <v>188</v>
      </c>
      <c r="E39" t="s">
        <v>208</v>
      </c>
      <c r="F39" s="140">
        <v>5145000</v>
      </c>
      <c r="H39" s="140">
        <v>612000</v>
      </c>
      <c r="J39" s="140">
        <v>1010000</v>
      </c>
      <c r="L39" s="140">
        <v>2152000</v>
      </c>
      <c r="N39" s="140">
        <v>540000</v>
      </c>
    </row>
    <row r="40" spans="2:14">
      <c r="C40">
        <v>1</v>
      </c>
      <c r="D40" t="s">
        <v>188</v>
      </c>
      <c r="E40" t="s">
        <v>209</v>
      </c>
      <c r="F40" s="140">
        <v>1547702.5862068967</v>
      </c>
      <c r="H40" s="140">
        <v>680000</v>
      </c>
      <c r="J40" s="140">
        <v>1209600</v>
      </c>
      <c r="L40" s="140">
        <v>2650000</v>
      </c>
      <c r="N40" s="140">
        <v>640000</v>
      </c>
    </row>
    <row r="41" spans="2:14">
      <c r="C41">
        <v>1</v>
      </c>
      <c r="D41" t="s">
        <v>188</v>
      </c>
      <c r="E41" t="s">
        <v>152</v>
      </c>
      <c r="F41" s="140">
        <v>1856128.4482758623</v>
      </c>
      <c r="H41" s="140">
        <v>816000</v>
      </c>
      <c r="J41" s="140">
        <v>1600000</v>
      </c>
      <c r="L41" s="140">
        <v>3540000</v>
      </c>
      <c r="N41" s="140">
        <v>850000</v>
      </c>
    </row>
    <row r="42" spans="2:14">
      <c r="B42" t="s">
        <v>210</v>
      </c>
      <c r="C42">
        <v>1</v>
      </c>
      <c r="D42" t="s">
        <v>123</v>
      </c>
      <c r="E42" t="s">
        <v>211</v>
      </c>
      <c r="F42" s="140">
        <v>250000</v>
      </c>
      <c r="H42" s="140">
        <v>100000</v>
      </c>
      <c r="J42" s="140">
        <v>167000</v>
      </c>
      <c r="L42" s="140">
        <v>630000</v>
      </c>
      <c r="N42" s="140">
        <v>350000</v>
      </c>
    </row>
    <row r="43" spans="2:14">
      <c r="B43" t="s">
        <v>153</v>
      </c>
      <c r="C43">
        <v>1</v>
      </c>
      <c r="D43" t="s">
        <v>188</v>
      </c>
      <c r="E43" t="s">
        <v>212</v>
      </c>
      <c r="F43" s="140">
        <v>7126436.7816091962</v>
      </c>
      <c r="H43" s="140">
        <v>1220000</v>
      </c>
      <c r="J43" s="140">
        <v>1155000</v>
      </c>
      <c r="L43" s="140">
        <v>2830000</v>
      </c>
      <c r="N43" s="140">
        <v>3800000</v>
      </c>
    </row>
    <row r="44" spans="2:14">
      <c r="C44">
        <v>1</v>
      </c>
      <c r="D44" t="s">
        <v>188</v>
      </c>
      <c r="E44" t="s">
        <v>213</v>
      </c>
      <c r="F44" s="140">
        <v>10689655.172413794</v>
      </c>
      <c r="H44" s="140">
        <v>2680000</v>
      </c>
      <c r="J44" s="140">
        <v>4620000</v>
      </c>
      <c r="L44" s="140">
        <v>3630000</v>
      </c>
      <c r="N44" s="140">
        <v>5800000</v>
      </c>
    </row>
    <row r="45" spans="2:14">
      <c r="C45">
        <v>1</v>
      </c>
      <c r="D45" t="s">
        <v>188</v>
      </c>
      <c r="E45" t="s">
        <v>154</v>
      </c>
      <c r="F45" s="140">
        <v>16034482.758620691</v>
      </c>
      <c r="H45" s="140">
        <v>4980000</v>
      </c>
      <c r="J45" s="140">
        <v>9240000</v>
      </c>
      <c r="L45" s="140">
        <v>3900000</v>
      </c>
      <c r="N45" s="140">
        <v>8500000</v>
      </c>
    </row>
    <row r="46" spans="2:14">
      <c r="B46" t="s">
        <v>214</v>
      </c>
      <c r="C46">
        <v>1</v>
      </c>
      <c r="D46" t="s">
        <v>188</v>
      </c>
      <c r="E46" t="s">
        <v>215</v>
      </c>
      <c r="F46" s="140">
        <v>3563218.3908045981</v>
      </c>
      <c r="H46" s="140">
        <v>1640000</v>
      </c>
      <c r="J46" s="140">
        <v>1125300</v>
      </c>
      <c r="L46" s="140">
        <v>5400000</v>
      </c>
      <c r="N46" s="140">
        <v>4900000</v>
      </c>
    </row>
    <row r="47" spans="2:14">
      <c r="C47">
        <v>1</v>
      </c>
      <c r="D47" t="s">
        <v>188</v>
      </c>
      <c r="E47" t="s">
        <v>213</v>
      </c>
      <c r="F47" s="140">
        <v>5344827.5862068972</v>
      </c>
      <c r="H47" s="140">
        <v>4360000</v>
      </c>
      <c r="J47" s="140">
        <v>4501200</v>
      </c>
      <c r="L47" s="140">
        <v>7300000</v>
      </c>
      <c r="N47" s="140">
        <v>7150000</v>
      </c>
    </row>
    <row r="48" spans="2:14">
      <c r="C48">
        <v>1</v>
      </c>
      <c r="D48" t="s">
        <v>188</v>
      </c>
      <c r="E48" t="s">
        <v>154</v>
      </c>
      <c r="F48" s="140">
        <v>8017241.3793103453</v>
      </c>
      <c r="H48" s="140">
        <v>7920000</v>
      </c>
      <c r="J48" s="140">
        <v>9002400</v>
      </c>
      <c r="L48" s="140">
        <v>14900000</v>
      </c>
      <c r="N48" s="140">
        <v>8000000</v>
      </c>
    </row>
    <row r="49" spans="2:14">
      <c r="B49" t="s">
        <v>216</v>
      </c>
      <c r="C49">
        <v>1</v>
      </c>
      <c r="D49" t="s">
        <v>188</v>
      </c>
      <c r="E49" t="s">
        <v>217</v>
      </c>
      <c r="F49" s="140">
        <v>137500</v>
      </c>
      <c r="H49" s="140">
        <v>200000</v>
      </c>
      <c r="J49" s="140">
        <v>248000</v>
      </c>
      <c r="L49" s="140">
        <v>540000</v>
      </c>
      <c r="N49" s="140">
        <v>220000</v>
      </c>
    </row>
    <row r="50" spans="2:14">
      <c r="C50">
        <v>1</v>
      </c>
      <c r="D50" t="s">
        <v>188</v>
      </c>
      <c r="E50" t="s">
        <v>218</v>
      </c>
      <c r="F50" s="140">
        <v>250000</v>
      </c>
      <c r="H50" s="140">
        <v>320000</v>
      </c>
      <c r="J50" s="140">
        <v>369000</v>
      </c>
      <c r="L50" s="140">
        <v>630000</v>
      </c>
      <c r="N50" s="140">
        <v>250000</v>
      </c>
    </row>
    <row r="51" spans="2:14">
      <c r="C51">
        <v>1</v>
      </c>
      <c r="D51" t="s">
        <v>188</v>
      </c>
      <c r="E51" t="s">
        <v>219</v>
      </c>
      <c r="F51" s="140">
        <v>337500</v>
      </c>
      <c r="H51" s="140">
        <v>350000</v>
      </c>
      <c r="J51" s="140">
        <v>457000</v>
      </c>
      <c r="L51" s="140">
        <v>1440000</v>
      </c>
      <c r="N51" s="140">
        <v>280000</v>
      </c>
    </row>
    <row r="52" spans="2:14">
      <c r="B52" s="144" t="s">
        <v>122</v>
      </c>
      <c r="C52" s="144">
        <v>1</v>
      </c>
      <c r="D52" s="144" t="s">
        <v>123</v>
      </c>
      <c r="E52" s="144" t="s">
        <v>124</v>
      </c>
      <c r="F52" s="141">
        <v>150000</v>
      </c>
      <c r="G52" s="141"/>
      <c r="H52" s="141">
        <v>80000</v>
      </c>
      <c r="I52" s="141"/>
      <c r="J52" s="141">
        <v>85000</v>
      </c>
      <c r="K52" s="141"/>
      <c r="L52" s="141">
        <v>216000</v>
      </c>
      <c r="N52" s="140">
        <v>110000</v>
      </c>
    </row>
    <row r="53" spans="2:14">
      <c r="B53" s="144"/>
      <c r="C53" s="144">
        <v>1</v>
      </c>
      <c r="D53" s="144" t="s">
        <v>123</v>
      </c>
      <c r="E53" s="144" t="s">
        <v>125</v>
      </c>
      <c r="F53" s="141">
        <v>150000</v>
      </c>
      <c r="G53" s="141"/>
      <c r="H53" s="141">
        <v>100000</v>
      </c>
      <c r="I53" s="141"/>
      <c r="J53" s="141">
        <v>71500</v>
      </c>
      <c r="K53" s="141"/>
      <c r="L53" s="141">
        <v>324000</v>
      </c>
      <c r="N53" s="140">
        <v>120000</v>
      </c>
    </row>
    <row r="54" spans="2:14">
      <c r="B54" s="144"/>
      <c r="C54" s="144">
        <v>1</v>
      </c>
      <c r="D54" s="144" t="s">
        <v>123</v>
      </c>
      <c r="E54" s="144" t="s">
        <v>126</v>
      </c>
      <c r="F54" s="141">
        <v>250000</v>
      </c>
      <c r="G54" s="141"/>
      <c r="H54" s="141">
        <v>165000</v>
      </c>
      <c r="I54" s="141"/>
      <c r="J54" s="141">
        <v>155000</v>
      </c>
      <c r="K54" s="141"/>
      <c r="L54" s="141">
        <v>740000</v>
      </c>
      <c r="N54" s="140">
        <v>110000</v>
      </c>
    </row>
    <row r="55" spans="2:14">
      <c r="B55" s="144"/>
      <c r="C55" s="144">
        <v>1</v>
      </c>
      <c r="D55" s="144" t="s">
        <v>123</v>
      </c>
      <c r="E55" s="144" t="s">
        <v>127</v>
      </c>
      <c r="F55" s="141">
        <v>175000</v>
      </c>
      <c r="G55" s="141"/>
      <c r="H55" s="141">
        <v>290000</v>
      </c>
      <c r="I55" s="141"/>
      <c r="J55" s="141">
        <v>180000</v>
      </c>
      <c r="K55" s="141"/>
      <c r="L55" s="141">
        <v>650000</v>
      </c>
      <c r="N55" s="140">
        <v>150000</v>
      </c>
    </row>
    <row r="56" spans="2:14">
      <c r="B56" s="144" t="s">
        <v>128</v>
      </c>
      <c r="C56" s="144">
        <v>1</v>
      </c>
      <c r="D56" s="144" t="s">
        <v>220</v>
      </c>
      <c r="E56" s="144" t="s">
        <v>221</v>
      </c>
      <c r="F56" s="141">
        <v>1000000</v>
      </c>
      <c r="G56" s="141"/>
      <c r="H56" s="141">
        <v>160000</v>
      </c>
      <c r="I56" s="141"/>
      <c r="J56" s="141">
        <v>231000</v>
      </c>
      <c r="K56" s="141"/>
      <c r="L56" s="141">
        <v>540000</v>
      </c>
      <c r="N56" s="140">
        <v>120000</v>
      </c>
    </row>
    <row r="57" spans="2:14">
      <c r="B57" s="144"/>
      <c r="C57" s="144">
        <v>1</v>
      </c>
      <c r="D57" s="144" t="s">
        <v>220</v>
      </c>
      <c r="E57" s="144" t="s">
        <v>129</v>
      </c>
      <c r="F57" s="141">
        <v>1000000</v>
      </c>
      <c r="G57" s="141"/>
      <c r="H57" s="141">
        <v>320000</v>
      </c>
      <c r="I57" s="141"/>
      <c r="J57" s="141">
        <v>286000</v>
      </c>
      <c r="K57" s="141"/>
      <c r="L57" s="141">
        <v>1400000</v>
      </c>
      <c r="N57" s="140">
        <v>260000</v>
      </c>
    </row>
    <row r="58" spans="2:14">
      <c r="B58" s="144"/>
      <c r="C58" s="144">
        <v>1</v>
      </c>
      <c r="D58" s="144" t="s">
        <v>220</v>
      </c>
      <c r="E58" s="144" t="s">
        <v>222</v>
      </c>
      <c r="F58" s="141">
        <v>2400000</v>
      </c>
      <c r="G58" s="141"/>
      <c r="H58" s="141">
        <v>450000</v>
      </c>
      <c r="I58" s="141"/>
      <c r="J58" s="141">
        <v>814000</v>
      </c>
      <c r="K58" s="141"/>
      <c r="L58" s="141">
        <v>2584000</v>
      </c>
      <c r="N58" s="140">
        <v>650000</v>
      </c>
    </row>
    <row r="59" spans="2:14">
      <c r="B59" s="144" t="s">
        <v>223</v>
      </c>
      <c r="C59" s="144">
        <v>1</v>
      </c>
      <c r="D59" s="144" t="s">
        <v>188</v>
      </c>
      <c r="E59" s="144" t="s">
        <v>224</v>
      </c>
      <c r="F59" s="141">
        <v>1200000</v>
      </c>
      <c r="G59" s="141"/>
      <c r="H59" s="141">
        <v>3100000</v>
      </c>
      <c r="I59" s="141"/>
      <c r="J59" s="141">
        <v>3100000</v>
      </c>
      <c r="K59" s="141"/>
      <c r="L59" s="141">
        <v>9200000</v>
      </c>
      <c r="N59" s="140">
        <v>2860000</v>
      </c>
    </row>
    <row r="60" spans="2:14">
      <c r="B60" t="s">
        <v>140</v>
      </c>
      <c r="C60">
        <v>1</v>
      </c>
      <c r="D60" t="s">
        <v>141</v>
      </c>
      <c r="E60" t="s">
        <v>225</v>
      </c>
      <c r="F60" s="140">
        <v>570000</v>
      </c>
      <c r="H60" s="140">
        <v>570000</v>
      </c>
      <c r="J60" s="140">
        <v>440000</v>
      </c>
      <c r="L60" s="140">
        <v>2869000</v>
      </c>
      <c r="N60" s="140">
        <v>3100000</v>
      </c>
    </row>
    <row r="61" spans="2:14">
      <c r="C61">
        <v>1</v>
      </c>
      <c r="D61" t="s">
        <v>141</v>
      </c>
      <c r="E61" t="s">
        <v>226</v>
      </c>
      <c r="F61" s="140">
        <v>581400</v>
      </c>
      <c r="H61" s="140">
        <v>570000</v>
      </c>
      <c r="J61" s="140">
        <v>605000</v>
      </c>
      <c r="L61" s="140">
        <v>3069000</v>
      </c>
      <c r="N61" s="140">
        <v>3200000</v>
      </c>
    </row>
    <row r="62" spans="2:14">
      <c r="C62">
        <v>1</v>
      </c>
      <c r="D62" t="s">
        <v>141</v>
      </c>
      <c r="E62" t="s">
        <v>227</v>
      </c>
      <c r="F62" s="140">
        <v>593028</v>
      </c>
      <c r="H62" s="140">
        <v>570000</v>
      </c>
      <c r="J62" s="140">
        <v>770000</v>
      </c>
      <c r="L62" s="140">
        <v>3559000</v>
      </c>
      <c r="N62" s="140">
        <v>3300000</v>
      </c>
    </row>
    <row r="63" spans="2:14">
      <c r="C63">
        <v>1</v>
      </c>
      <c r="D63" t="s">
        <v>141</v>
      </c>
      <c r="E63" t="s">
        <v>228</v>
      </c>
      <c r="F63" s="140">
        <v>604888.56000000006</v>
      </c>
      <c r="H63" s="140">
        <v>840000</v>
      </c>
      <c r="J63" s="140">
        <v>935000</v>
      </c>
      <c r="L63" s="140">
        <v>3959000</v>
      </c>
      <c r="N63" s="140">
        <v>3400000</v>
      </c>
    </row>
    <row r="64" spans="2:14">
      <c r="C64">
        <v>1</v>
      </c>
      <c r="D64" t="s">
        <v>141</v>
      </c>
      <c r="E64" t="s">
        <v>229</v>
      </c>
      <c r="F64" s="140">
        <v>616986.33120000002</v>
      </c>
      <c r="H64" s="140">
        <v>840000</v>
      </c>
      <c r="J64" s="140">
        <v>1100000</v>
      </c>
      <c r="L64" s="140">
        <v>4549000</v>
      </c>
      <c r="N64" s="140">
        <v>3500000</v>
      </c>
    </row>
    <row r="65" spans="2:14">
      <c r="B65" t="s">
        <v>155</v>
      </c>
      <c r="C65">
        <v>1</v>
      </c>
      <c r="D65" t="s">
        <v>188</v>
      </c>
      <c r="E65" t="s">
        <v>230</v>
      </c>
      <c r="F65" s="140">
        <v>350000</v>
      </c>
      <c r="H65" s="140">
        <v>255000</v>
      </c>
      <c r="J65" s="140">
        <v>121000</v>
      </c>
      <c r="L65" s="140">
        <v>1800000</v>
      </c>
      <c r="N65" s="140">
        <v>120000</v>
      </c>
    </row>
    <row r="66" spans="2:14">
      <c r="C66">
        <v>1</v>
      </c>
      <c r="D66" t="s">
        <v>188</v>
      </c>
      <c r="E66" t="s">
        <v>231</v>
      </c>
      <c r="F66" s="140">
        <v>1200000</v>
      </c>
      <c r="H66" s="140">
        <v>680000</v>
      </c>
      <c r="J66" s="140">
        <v>924000</v>
      </c>
      <c r="L66" s="140">
        <v>2700000</v>
      </c>
      <c r="N66" s="140">
        <v>390000</v>
      </c>
    </row>
    <row r="67" spans="2:14">
      <c r="C67">
        <v>1</v>
      </c>
      <c r="D67" t="s">
        <v>188</v>
      </c>
      <c r="E67" t="s">
        <v>156</v>
      </c>
      <c r="F67" s="140">
        <v>1800000</v>
      </c>
      <c r="H67" s="140">
        <v>1020000</v>
      </c>
      <c r="J67" s="140">
        <v>1320000</v>
      </c>
      <c r="L67" s="140">
        <v>3240000</v>
      </c>
      <c r="N67" s="140">
        <v>450000</v>
      </c>
    </row>
    <row r="68" spans="2:14">
      <c r="C68">
        <v>1</v>
      </c>
      <c r="D68" t="s">
        <v>188</v>
      </c>
      <c r="E68" t="s">
        <v>232</v>
      </c>
      <c r="F68" s="140">
        <v>2700000</v>
      </c>
      <c r="H68" s="140">
        <v>1105000</v>
      </c>
      <c r="J68" s="140">
        <v>1507000</v>
      </c>
      <c r="L68" s="140">
        <v>3960000</v>
      </c>
      <c r="N68" s="140">
        <v>500000</v>
      </c>
    </row>
    <row r="69" spans="2:14">
      <c r="C69">
        <v>1</v>
      </c>
      <c r="D69" t="s">
        <v>188</v>
      </c>
      <c r="E69" t="s">
        <v>233</v>
      </c>
      <c r="F69" s="140">
        <v>525000</v>
      </c>
      <c r="H69" s="140">
        <v>510000</v>
      </c>
      <c r="J69" s="140">
        <v>418000</v>
      </c>
      <c r="L69" s="140">
        <v>2160000</v>
      </c>
      <c r="N69" s="140">
        <v>370000</v>
      </c>
    </row>
    <row r="70" spans="2:14">
      <c r="C70">
        <v>1</v>
      </c>
      <c r="D70" t="s">
        <v>188</v>
      </c>
      <c r="E70" t="s">
        <v>234</v>
      </c>
      <c r="F70" s="140">
        <v>4050000</v>
      </c>
      <c r="H70" s="140">
        <v>1445000</v>
      </c>
      <c r="J70" s="140">
        <v>1980000</v>
      </c>
      <c r="L70" s="140">
        <v>4680000</v>
      </c>
      <c r="N70" s="140">
        <v>650000</v>
      </c>
    </row>
    <row r="71" spans="2:14">
      <c r="B71" t="s">
        <v>235</v>
      </c>
      <c r="C71">
        <v>1</v>
      </c>
      <c r="D71" t="s">
        <v>188</v>
      </c>
      <c r="E71" t="s">
        <v>236</v>
      </c>
      <c r="F71" s="140">
        <v>1104000</v>
      </c>
      <c r="H71" s="140">
        <v>1700000</v>
      </c>
      <c r="J71" s="140">
        <v>1850000</v>
      </c>
      <c r="L71" s="140">
        <v>1540000</v>
      </c>
      <c r="N71" s="140">
        <v>500000</v>
      </c>
    </row>
    <row r="72" spans="2:14">
      <c r="C72">
        <v>1</v>
      </c>
      <c r="D72" t="s">
        <v>188</v>
      </c>
      <c r="E72" t="s">
        <v>237</v>
      </c>
      <c r="F72" s="140">
        <v>1656000</v>
      </c>
      <c r="H72" s="140">
        <v>1870000</v>
      </c>
      <c r="J72" s="140">
        <v>2530000</v>
      </c>
      <c r="L72" s="140">
        <v>1576000</v>
      </c>
      <c r="N72" s="140">
        <v>600000</v>
      </c>
    </row>
    <row r="73" spans="2:14">
      <c r="C73">
        <v>2</v>
      </c>
      <c r="D73" t="s">
        <v>238</v>
      </c>
      <c r="E73" t="s">
        <v>239</v>
      </c>
      <c r="F73" s="140">
        <v>4416000</v>
      </c>
      <c r="H73" s="140">
        <v>4760000</v>
      </c>
      <c r="J73" s="140">
        <v>3245000</v>
      </c>
      <c r="L73" s="140">
        <v>1630000</v>
      </c>
      <c r="N73" s="140">
        <v>800000</v>
      </c>
    </row>
    <row r="74" spans="2:14">
      <c r="C74">
        <v>1</v>
      </c>
      <c r="D74" t="s">
        <v>188</v>
      </c>
      <c r="E74" t="s">
        <v>240</v>
      </c>
      <c r="F74" s="140">
        <v>4968000</v>
      </c>
      <c r="H74" s="140">
        <v>3485000</v>
      </c>
      <c r="J74" s="140">
        <v>4389000</v>
      </c>
      <c r="L74" s="140">
        <v>1756000</v>
      </c>
      <c r="N74" s="140">
        <v>1700000</v>
      </c>
    </row>
    <row r="75" spans="2:14">
      <c r="B75" t="s">
        <v>241</v>
      </c>
      <c r="C75">
        <v>1</v>
      </c>
      <c r="D75" t="s">
        <v>123</v>
      </c>
      <c r="E75" t="s">
        <v>242</v>
      </c>
      <c r="F75" s="140">
        <v>1400</v>
      </c>
      <c r="H75" s="140">
        <v>700</v>
      </c>
      <c r="J75" s="140">
        <v>1045</v>
      </c>
      <c r="L75" s="140">
        <v>4700</v>
      </c>
      <c r="N75" s="140">
        <v>1100</v>
      </c>
    </row>
    <row r="76" spans="2:14">
      <c r="C76">
        <v>1</v>
      </c>
      <c r="D76" t="s">
        <v>123</v>
      </c>
      <c r="E76" t="s">
        <v>243</v>
      </c>
      <c r="F76" s="140">
        <v>9000</v>
      </c>
      <c r="H76" s="140">
        <v>30000</v>
      </c>
      <c r="J76" s="140">
        <v>28600</v>
      </c>
      <c r="L76" s="140">
        <v>36000</v>
      </c>
      <c r="N76" s="140">
        <v>60000</v>
      </c>
    </row>
    <row r="77" spans="2:14">
      <c r="C77">
        <v>1</v>
      </c>
      <c r="D77" t="s">
        <v>123</v>
      </c>
      <c r="E77" t="s">
        <v>244</v>
      </c>
      <c r="F77" s="140">
        <v>10000</v>
      </c>
      <c r="H77" s="140">
        <v>2500</v>
      </c>
      <c r="J77" s="140">
        <v>71500</v>
      </c>
      <c r="L77" s="140">
        <v>36000</v>
      </c>
      <c r="N77" s="140">
        <v>3500</v>
      </c>
    </row>
    <row r="78" spans="2:14">
      <c r="C78">
        <v>1</v>
      </c>
      <c r="D78" t="s">
        <v>123</v>
      </c>
      <c r="E78" t="s">
        <v>245</v>
      </c>
      <c r="F78" s="140">
        <v>75000</v>
      </c>
      <c r="H78" s="140">
        <v>200000</v>
      </c>
      <c r="J78" s="140">
        <v>97900</v>
      </c>
      <c r="L78" s="140">
        <v>900000</v>
      </c>
      <c r="N78" s="140">
        <v>150000</v>
      </c>
    </row>
    <row r="79" spans="2:14">
      <c r="B79" t="s">
        <v>246</v>
      </c>
      <c r="C79">
        <v>1</v>
      </c>
      <c r="D79" t="s">
        <v>123</v>
      </c>
      <c r="E79" t="s">
        <v>247</v>
      </c>
      <c r="F79" s="140">
        <v>20000</v>
      </c>
      <c r="H79" s="140">
        <v>4000</v>
      </c>
      <c r="J79" s="140">
        <v>12000</v>
      </c>
      <c r="L79" s="140">
        <v>45000</v>
      </c>
      <c r="N79" s="140">
        <v>10000</v>
      </c>
    </row>
    <row r="80" spans="2:14">
      <c r="C80">
        <v>1</v>
      </c>
      <c r="D80" t="s">
        <v>123</v>
      </c>
      <c r="E80" t="s">
        <v>248</v>
      </c>
      <c r="F80" s="140">
        <v>17000</v>
      </c>
      <c r="H80" s="140">
        <v>3000</v>
      </c>
      <c r="J80" s="140">
        <v>10450</v>
      </c>
      <c r="L80" s="140">
        <v>45000</v>
      </c>
      <c r="N80" s="140">
        <v>9000</v>
      </c>
    </row>
    <row r="81" spans="2:14">
      <c r="C81">
        <v>1</v>
      </c>
      <c r="D81" t="s">
        <v>123</v>
      </c>
      <c r="E81" t="s">
        <v>249</v>
      </c>
      <c r="F81" s="140">
        <v>18000</v>
      </c>
      <c r="H81" s="140">
        <v>7000</v>
      </c>
      <c r="J81" s="140">
        <v>12000</v>
      </c>
      <c r="L81" s="140">
        <v>45000</v>
      </c>
      <c r="N81" s="140">
        <v>9000</v>
      </c>
    </row>
    <row r="82" spans="2:14">
      <c r="B82" t="s">
        <v>250</v>
      </c>
      <c r="C82">
        <v>1</v>
      </c>
      <c r="D82" t="s">
        <v>123</v>
      </c>
      <c r="E82" t="s">
        <v>251</v>
      </c>
      <c r="F82" s="140">
        <v>16000</v>
      </c>
      <c r="H82" s="140">
        <v>4000</v>
      </c>
      <c r="J82" s="140">
        <v>9350</v>
      </c>
      <c r="L82" s="140">
        <v>12600</v>
      </c>
      <c r="N82" s="140">
        <v>17000</v>
      </c>
    </row>
    <row r="83" spans="2:14">
      <c r="C83">
        <v>1</v>
      </c>
      <c r="D83" t="s">
        <v>123</v>
      </c>
      <c r="E83" t="s">
        <v>252</v>
      </c>
      <c r="F83" s="140">
        <v>17000</v>
      </c>
      <c r="H83" s="140">
        <v>7000</v>
      </c>
      <c r="J83" s="140">
        <v>9020</v>
      </c>
      <c r="L83" s="140">
        <v>12600</v>
      </c>
      <c r="N83" s="140">
        <v>11000</v>
      </c>
    </row>
    <row r="84" spans="2:14">
      <c r="C84">
        <v>1</v>
      </c>
      <c r="D84" t="s">
        <v>123</v>
      </c>
      <c r="E84" t="s">
        <v>253</v>
      </c>
      <c r="F84" s="140">
        <v>15000</v>
      </c>
      <c r="H84" s="140">
        <v>4000</v>
      </c>
      <c r="J84" s="140">
        <v>9350</v>
      </c>
      <c r="L84" s="140">
        <v>19000</v>
      </c>
      <c r="N84" s="140">
        <v>8000</v>
      </c>
    </row>
    <row r="85" spans="2:14">
      <c r="B85" t="s">
        <v>254</v>
      </c>
      <c r="C85">
        <v>1</v>
      </c>
      <c r="D85" t="s">
        <v>123</v>
      </c>
      <c r="E85" t="s">
        <v>255</v>
      </c>
      <c r="F85" s="140">
        <v>18000</v>
      </c>
      <c r="H85" s="140">
        <v>67500</v>
      </c>
      <c r="J85" s="140">
        <v>655000</v>
      </c>
      <c r="L85" s="140">
        <v>63000</v>
      </c>
      <c r="N85" s="140">
        <v>400000</v>
      </c>
    </row>
    <row r="86" spans="2:14">
      <c r="B86" t="s">
        <v>256</v>
      </c>
      <c r="C86">
        <v>1</v>
      </c>
      <c r="D86" t="s">
        <v>123</v>
      </c>
      <c r="E86" t="s">
        <v>257</v>
      </c>
      <c r="F86" s="140">
        <v>525000</v>
      </c>
      <c r="H86" s="140">
        <v>75000</v>
      </c>
      <c r="J86" s="140">
        <v>250000</v>
      </c>
      <c r="L86" s="140">
        <v>1800000</v>
      </c>
      <c r="N86" s="140">
        <v>100000</v>
      </c>
    </row>
    <row r="87" spans="2:14">
      <c r="C87">
        <v>1</v>
      </c>
      <c r="D87" t="s">
        <v>123</v>
      </c>
      <c r="E87" t="s">
        <v>258</v>
      </c>
      <c r="F87" s="140">
        <v>325000</v>
      </c>
      <c r="H87" s="140">
        <v>75000</v>
      </c>
      <c r="J87" s="140">
        <v>183000</v>
      </c>
      <c r="L87" s="140">
        <v>1530000</v>
      </c>
      <c r="N87" s="140">
        <v>80000</v>
      </c>
    </row>
    <row r="88" spans="2:14">
      <c r="B88" t="s">
        <v>259</v>
      </c>
      <c r="C88">
        <v>1</v>
      </c>
      <c r="D88" t="s">
        <v>260</v>
      </c>
      <c r="E88" t="s">
        <v>261</v>
      </c>
      <c r="F88" s="140">
        <v>300000</v>
      </c>
      <c r="H88" s="140">
        <v>130000</v>
      </c>
      <c r="J88" s="140">
        <v>132000</v>
      </c>
      <c r="L88" s="140">
        <v>616000</v>
      </c>
      <c r="N88" s="140">
        <v>180000</v>
      </c>
    </row>
    <row r="89" spans="2:14">
      <c r="C89">
        <v>1</v>
      </c>
      <c r="D89" t="s">
        <v>262</v>
      </c>
      <c r="E89" t="s">
        <v>263</v>
      </c>
      <c r="F89" s="140">
        <v>300000</v>
      </c>
      <c r="H89" s="140">
        <v>130000</v>
      </c>
      <c r="J89" s="140">
        <v>132000</v>
      </c>
      <c r="L89" s="140">
        <v>824000</v>
      </c>
      <c r="N89" s="140">
        <v>210000</v>
      </c>
    </row>
    <row r="90" spans="2:14">
      <c r="C90">
        <v>1</v>
      </c>
      <c r="D90" t="s">
        <v>262</v>
      </c>
      <c r="E90" t="s">
        <v>264</v>
      </c>
      <c r="F90" s="140">
        <v>300000</v>
      </c>
      <c r="H90" s="140">
        <v>150000</v>
      </c>
      <c r="J90" s="140">
        <v>198000</v>
      </c>
      <c r="L90" s="140">
        <v>1160000</v>
      </c>
      <c r="N90" s="140">
        <v>210000</v>
      </c>
    </row>
    <row r="91" spans="2:14">
      <c r="B91" t="s">
        <v>265</v>
      </c>
      <c r="C91">
        <v>1</v>
      </c>
      <c r="D91" t="s">
        <v>266</v>
      </c>
      <c r="E91" t="s">
        <v>267</v>
      </c>
      <c r="F91" s="140">
        <v>200000</v>
      </c>
      <c r="H91" s="140">
        <v>250000</v>
      </c>
      <c r="J91" s="140">
        <v>1150000</v>
      </c>
      <c r="L91" s="140">
        <v>6100000</v>
      </c>
      <c r="N91" s="140">
        <v>1500000</v>
      </c>
    </row>
    <row r="92" spans="2:14">
      <c r="B92" t="s">
        <v>268</v>
      </c>
      <c r="C92">
        <v>1</v>
      </c>
      <c r="D92" t="s">
        <v>269</v>
      </c>
      <c r="E92" t="s">
        <v>270</v>
      </c>
      <c r="F92" s="140">
        <v>3400000</v>
      </c>
      <c r="H92" s="140">
        <v>1800000</v>
      </c>
      <c r="J92" s="140">
        <v>2000000</v>
      </c>
      <c r="L92" s="140">
        <v>6600000</v>
      </c>
      <c r="N92" s="140">
        <v>4500000</v>
      </c>
    </row>
    <row r="93" spans="2:14">
      <c r="B93" s="136" t="s">
        <v>68</v>
      </c>
      <c r="C93" s="136">
        <v>1</v>
      </c>
      <c r="D93" s="136" t="s">
        <v>96</v>
      </c>
      <c r="E93" s="136" t="s">
        <v>271</v>
      </c>
      <c r="F93" s="141">
        <v>913000.00000000012</v>
      </c>
      <c r="G93" s="141"/>
      <c r="H93" s="141">
        <v>210000</v>
      </c>
      <c r="I93" s="141"/>
      <c r="J93" s="141">
        <v>495000</v>
      </c>
      <c r="K93" s="141"/>
      <c r="L93" s="141">
        <v>1548000</v>
      </c>
      <c r="M93" s="141"/>
      <c r="N93" s="141">
        <v>630000</v>
      </c>
    </row>
    <row r="94" spans="2:14">
      <c r="B94" s="136"/>
      <c r="C94" s="136">
        <v>1</v>
      </c>
      <c r="D94" s="136" t="s">
        <v>96</v>
      </c>
      <c r="E94" s="136" t="s">
        <v>272</v>
      </c>
      <c r="F94" s="141">
        <v>510000</v>
      </c>
      <c r="G94" s="141"/>
      <c r="H94" s="141">
        <v>100000</v>
      </c>
      <c r="I94" s="141"/>
      <c r="J94" s="141">
        <v>462000</v>
      </c>
      <c r="K94" s="141"/>
      <c r="L94" s="141">
        <v>974000</v>
      </c>
      <c r="M94" s="141"/>
      <c r="N94" s="141">
        <v>430000</v>
      </c>
    </row>
    <row r="95" spans="2:14">
      <c r="B95" s="136"/>
      <c r="C95" s="136">
        <v>1</v>
      </c>
      <c r="D95" s="136" t="s">
        <v>96</v>
      </c>
      <c r="E95" s="136" t="s">
        <v>273</v>
      </c>
      <c r="F95" s="141">
        <v>360000</v>
      </c>
      <c r="G95" s="141"/>
      <c r="H95" s="141">
        <v>42000</v>
      </c>
      <c r="I95" s="141"/>
      <c r="J95" s="141">
        <v>385000</v>
      </c>
      <c r="K95" s="141"/>
      <c r="L95" s="141">
        <v>650000</v>
      </c>
      <c r="M95" s="141"/>
      <c r="N95" s="141">
        <v>280000</v>
      </c>
    </row>
    <row r="96" spans="2:14">
      <c r="B96" s="136"/>
      <c r="C96" s="136">
        <v>1</v>
      </c>
      <c r="D96" s="136" t="s">
        <v>96</v>
      </c>
      <c r="E96" s="136" t="s">
        <v>73</v>
      </c>
      <c r="F96" s="141">
        <v>300000</v>
      </c>
      <c r="G96" s="141"/>
      <c r="H96" s="141">
        <v>35000</v>
      </c>
      <c r="I96" s="141"/>
      <c r="J96" s="141">
        <v>407000</v>
      </c>
      <c r="K96" s="141"/>
      <c r="L96" s="141">
        <v>1050000</v>
      </c>
      <c r="M96" s="141"/>
      <c r="N96" s="141">
        <v>210000</v>
      </c>
    </row>
    <row r="97" spans="2:14">
      <c r="B97" s="136"/>
      <c r="C97" s="136">
        <v>1</v>
      </c>
      <c r="D97" s="136" t="s">
        <v>96</v>
      </c>
      <c r="E97" s="136" t="s">
        <v>74</v>
      </c>
      <c r="F97" s="141">
        <v>500000</v>
      </c>
      <c r="G97" s="141"/>
      <c r="H97" s="141">
        <v>84000</v>
      </c>
      <c r="I97" s="141"/>
      <c r="J97" s="141">
        <v>407000</v>
      </c>
      <c r="K97" s="141"/>
      <c r="L97" s="141">
        <v>1300000</v>
      </c>
      <c r="M97" s="141"/>
      <c r="N97" s="141">
        <v>320000</v>
      </c>
    </row>
    <row r="98" spans="2:14">
      <c r="B98" s="136"/>
      <c r="C98" s="136">
        <v>1</v>
      </c>
      <c r="D98" s="136" t="s">
        <v>96</v>
      </c>
      <c r="E98" s="136" t="s">
        <v>75</v>
      </c>
      <c r="F98" s="141">
        <v>720000</v>
      </c>
      <c r="G98" s="141"/>
      <c r="H98" s="141">
        <v>140000</v>
      </c>
      <c r="I98" s="141"/>
      <c r="J98" s="141">
        <v>660000</v>
      </c>
      <c r="K98" s="141"/>
      <c r="L98" s="141">
        <v>1900000</v>
      </c>
      <c r="M98" s="141"/>
      <c r="N98" s="141">
        <v>600000</v>
      </c>
    </row>
    <row r="99" spans="2:14">
      <c r="B99" t="s">
        <v>95</v>
      </c>
      <c r="C99">
        <v>1</v>
      </c>
      <c r="D99" t="s">
        <v>96</v>
      </c>
      <c r="E99" t="s">
        <v>274</v>
      </c>
      <c r="F99" s="140">
        <v>6670000</v>
      </c>
      <c r="H99" s="140">
        <v>3412500</v>
      </c>
      <c r="J99" s="140">
        <v>2372000</v>
      </c>
      <c r="L99" s="140">
        <v>10000000</v>
      </c>
      <c r="N99" s="140">
        <v>4000000</v>
      </c>
    </row>
    <row r="100" spans="2:14">
      <c r="C100">
        <v>1</v>
      </c>
      <c r="D100" t="s">
        <v>96</v>
      </c>
      <c r="E100" t="s">
        <v>275</v>
      </c>
      <c r="F100" s="140">
        <v>3335000</v>
      </c>
      <c r="H100" s="140">
        <v>2037500</v>
      </c>
      <c r="J100" s="140">
        <v>1825000</v>
      </c>
      <c r="L100" s="140">
        <v>4500000</v>
      </c>
      <c r="N100" s="140">
        <v>2000000</v>
      </c>
    </row>
    <row r="101" spans="2:14">
      <c r="C101">
        <v>1</v>
      </c>
      <c r="D101" t="s">
        <v>96</v>
      </c>
      <c r="E101" t="s">
        <v>97</v>
      </c>
      <c r="F101" s="140">
        <v>2000000</v>
      </c>
      <c r="H101" s="140">
        <v>1125000</v>
      </c>
      <c r="J101" s="140">
        <v>1380000</v>
      </c>
      <c r="L101" s="140">
        <v>1800000</v>
      </c>
      <c r="N101" s="140">
        <v>650000</v>
      </c>
    </row>
    <row r="102" spans="2:14">
      <c r="C102">
        <v>1</v>
      </c>
      <c r="D102" t="s">
        <v>96</v>
      </c>
      <c r="E102" t="s">
        <v>98</v>
      </c>
      <c r="F102" s="140">
        <v>1000000</v>
      </c>
      <c r="H102" s="140">
        <v>437500</v>
      </c>
      <c r="J102" s="140">
        <v>1040000</v>
      </c>
      <c r="L102" s="140">
        <v>1800000</v>
      </c>
      <c r="N102" s="140">
        <v>450000</v>
      </c>
    </row>
    <row r="103" spans="2:14">
      <c r="C103">
        <v>1</v>
      </c>
      <c r="D103" t="s">
        <v>96</v>
      </c>
      <c r="E103" t="s">
        <v>99</v>
      </c>
      <c r="F103" s="140">
        <v>500000</v>
      </c>
      <c r="H103" s="140">
        <v>312500</v>
      </c>
      <c r="J103" s="140">
        <v>800000</v>
      </c>
      <c r="L103" s="140">
        <v>1800000</v>
      </c>
      <c r="N103" s="140">
        <v>300000</v>
      </c>
    </row>
    <row r="104" spans="2:14">
      <c r="B104" t="s">
        <v>276</v>
      </c>
      <c r="C104">
        <v>1</v>
      </c>
      <c r="D104" t="s">
        <v>123</v>
      </c>
      <c r="E104" t="s">
        <v>277</v>
      </c>
      <c r="F104" s="140">
        <v>77000</v>
      </c>
      <c r="H104" s="140">
        <v>46800</v>
      </c>
      <c r="J104" s="140">
        <v>1760000</v>
      </c>
      <c r="L104" s="140">
        <v>2200000</v>
      </c>
      <c r="N104" s="140">
        <v>100000</v>
      </c>
    </row>
    <row r="105" spans="2:14">
      <c r="C105">
        <v>1</v>
      </c>
      <c r="D105" t="s">
        <v>123</v>
      </c>
      <c r="E105" t="s">
        <v>278</v>
      </c>
      <c r="F105" s="140">
        <v>192500</v>
      </c>
      <c r="H105" s="140">
        <v>117000</v>
      </c>
      <c r="J105" s="140">
        <v>2310000</v>
      </c>
      <c r="L105" s="140">
        <v>3800000</v>
      </c>
      <c r="N105" s="140">
        <v>150000</v>
      </c>
    </row>
    <row r="106" spans="2:14">
      <c r="C106">
        <v>1</v>
      </c>
      <c r="D106" t="s">
        <v>123</v>
      </c>
      <c r="E106" t="s">
        <v>279</v>
      </c>
      <c r="F106" s="140">
        <v>385000</v>
      </c>
      <c r="H106" s="140">
        <v>234000</v>
      </c>
      <c r="J106" s="140">
        <v>3245000</v>
      </c>
      <c r="L106" s="140">
        <v>4400000</v>
      </c>
      <c r="N106" s="140">
        <v>400000</v>
      </c>
    </row>
    <row r="107" spans="2:14">
      <c r="C107">
        <v>1</v>
      </c>
      <c r="D107" t="s">
        <v>123</v>
      </c>
      <c r="E107" t="s">
        <v>280</v>
      </c>
      <c r="F107" s="140">
        <v>400000</v>
      </c>
      <c r="H107" s="140">
        <v>1350000</v>
      </c>
      <c r="J107" s="140">
        <v>7700000</v>
      </c>
      <c r="L107" s="140">
        <v>5000000</v>
      </c>
      <c r="N107" s="140">
        <v>2100000</v>
      </c>
    </row>
    <row r="108" spans="2:14">
      <c r="C108">
        <v>1</v>
      </c>
      <c r="D108" t="s">
        <v>123</v>
      </c>
      <c r="E108" t="s">
        <v>281</v>
      </c>
      <c r="F108" s="140">
        <v>450000</v>
      </c>
      <c r="H108" s="140">
        <v>2700000</v>
      </c>
      <c r="J108" s="140">
        <v>14300000</v>
      </c>
      <c r="L108" s="140">
        <v>6600000</v>
      </c>
      <c r="N108" s="140">
        <v>3800000</v>
      </c>
    </row>
    <row r="109" spans="2:14">
      <c r="B109" t="s">
        <v>282</v>
      </c>
      <c r="C109">
        <v>1</v>
      </c>
      <c r="D109" t="s">
        <v>283</v>
      </c>
      <c r="E109" t="s">
        <v>284</v>
      </c>
      <c r="F109" s="140">
        <v>3000000</v>
      </c>
      <c r="H109" s="140">
        <v>1870000</v>
      </c>
      <c r="J109" s="140">
        <v>5000000</v>
      </c>
      <c r="L109" s="140">
        <v>3626000</v>
      </c>
      <c r="N109" s="140">
        <v>800000</v>
      </c>
    </row>
    <row r="110" spans="2:14">
      <c r="C110">
        <v>1</v>
      </c>
      <c r="D110" t="s">
        <v>283</v>
      </c>
      <c r="E110" t="s">
        <v>285</v>
      </c>
      <c r="F110" s="140">
        <v>12000000</v>
      </c>
      <c r="H110" s="140">
        <v>1870000</v>
      </c>
      <c r="J110" s="140">
        <v>10000000</v>
      </c>
      <c r="L110" s="140">
        <v>5600000</v>
      </c>
      <c r="N110" s="140">
        <v>1500000</v>
      </c>
    </row>
    <row r="111" spans="2:14">
      <c r="B111" s="144" t="s">
        <v>137</v>
      </c>
      <c r="C111" s="144">
        <v>1</v>
      </c>
      <c r="D111" s="144" t="s">
        <v>286</v>
      </c>
      <c r="E111" s="144" t="s">
        <v>139</v>
      </c>
      <c r="F111" s="141">
        <v>6000000</v>
      </c>
      <c r="G111" s="141"/>
      <c r="H111" s="141">
        <v>3000000</v>
      </c>
      <c r="I111" s="141"/>
      <c r="J111" s="141">
        <v>262500</v>
      </c>
      <c r="K111" s="141"/>
      <c r="L111" s="141">
        <v>6700000</v>
      </c>
      <c r="N111" s="140">
        <v>4500000</v>
      </c>
    </row>
    <row r="112" spans="2:14">
      <c r="B112" t="s">
        <v>287</v>
      </c>
      <c r="C112">
        <v>1</v>
      </c>
      <c r="D112" t="s">
        <v>161</v>
      </c>
      <c r="E112" t="s">
        <v>288</v>
      </c>
      <c r="F112" s="140">
        <v>800</v>
      </c>
      <c r="H112" s="140">
        <v>1200</v>
      </c>
      <c r="J112" s="140">
        <v>800</v>
      </c>
      <c r="L112" s="140">
        <v>3700</v>
      </c>
      <c r="N112" s="140">
        <v>750</v>
      </c>
    </row>
    <row r="113" spans="1:14">
      <c r="C113">
        <v>1</v>
      </c>
      <c r="D113" t="s">
        <v>161</v>
      </c>
      <c r="E113" t="s">
        <v>289</v>
      </c>
      <c r="F113" s="140">
        <v>1000</v>
      </c>
      <c r="H113" s="140">
        <v>1331</v>
      </c>
      <c r="J113" s="140">
        <v>1100</v>
      </c>
      <c r="L113" s="140">
        <v>5700</v>
      </c>
      <c r="N113" s="140">
        <v>1600</v>
      </c>
    </row>
    <row r="114" spans="1:14">
      <c r="C114">
        <v>1</v>
      </c>
      <c r="D114" t="s">
        <v>161</v>
      </c>
      <c r="E114" t="s">
        <v>290</v>
      </c>
      <c r="F114" s="140">
        <v>500</v>
      </c>
      <c r="H114" s="140">
        <v>2010</v>
      </c>
      <c r="J114" s="140">
        <v>800</v>
      </c>
      <c r="L114" s="140">
        <v>900</v>
      </c>
      <c r="N114" s="140">
        <v>400</v>
      </c>
    </row>
    <row r="115" spans="1:14">
      <c r="C115">
        <v>1</v>
      </c>
      <c r="D115" t="s">
        <v>161</v>
      </c>
      <c r="E115" t="s">
        <v>291</v>
      </c>
      <c r="F115" s="140">
        <v>9000</v>
      </c>
      <c r="H115" s="140">
        <v>12000</v>
      </c>
      <c r="J115" s="140">
        <v>9500</v>
      </c>
      <c r="L115" s="140">
        <v>36000</v>
      </c>
      <c r="N115" s="140">
        <v>11000</v>
      </c>
    </row>
    <row r="116" spans="1:14">
      <c r="B116" t="s">
        <v>292</v>
      </c>
      <c r="C116" t="s">
        <v>293</v>
      </c>
      <c r="D116" t="s">
        <v>269</v>
      </c>
      <c r="E116" t="s">
        <v>294</v>
      </c>
      <c r="F116" s="140">
        <v>1500</v>
      </c>
      <c r="H116" s="140">
        <v>8480</v>
      </c>
      <c r="J116" s="140">
        <v>2800</v>
      </c>
      <c r="L116" s="140">
        <v>28000</v>
      </c>
      <c r="N116" s="140">
        <v>11000</v>
      </c>
    </row>
    <row r="117" spans="1:14">
      <c r="C117" t="s">
        <v>293</v>
      </c>
      <c r="D117" t="s">
        <v>269</v>
      </c>
      <c r="E117" t="s">
        <v>295</v>
      </c>
      <c r="F117" s="140">
        <v>1350</v>
      </c>
      <c r="H117" s="140">
        <v>4260</v>
      </c>
      <c r="J117" s="140">
        <v>2100</v>
      </c>
      <c r="L117" s="140">
        <v>24400</v>
      </c>
      <c r="N117" s="140">
        <v>9000</v>
      </c>
    </row>
    <row r="118" spans="1:14">
      <c r="C118" t="s">
        <v>293</v>
      </c>
      <c r="D118" t="s">
        <v>269</v>
      </c>
      <c r="E118" t="s">
        <v>296</v>
      </c>
      <c r="F118" s="140">
        <v>850</v>
      </c>
      <c r="H118" s="140">
        <v>3020</v>
      </c>
      <c r="J118" s="140">
        <v>1900</v>
      </c>
      <c r="L118" s="140">
        <v>21700</v>
      </c>
      <c r="N118" s="140">
        <v>6500</v>
      </c>
    </row>
    <row r="119" spans="1:14">
      <c r="B119" t="s">
        <v>297</v>
      </c>
      <c r="F119" s="140">
        <v>220501297.91013172</v>
      </c>
      <c r="H119" s="140">
        <v>86377301</v>
      </c>
      <c r="J119" s="140">
        <v>140554775</v>
      </c>
      <c r="L119" s="140">
        <v>256539300</v>
      </c>
      <c r="N119" s="140">
        <v>111518850</v>
      </c>
    </row>
    <row r="121" spans="1:14">
      <c r="B121" t="s">
        <v>298</v>
      </c>
    </row>
    <row r="122" spans="1:14">
      <c r="B122" t="s">
        <v>62</v>
      </c>
      <c r="C122" t="s">
        <v>63</v>
      </c>
      <c r="D122" t="s">
        <v>64</v>
      </c>
      <c r="E122" t="s">
        <v>65</v>
      </c>
      <c r="F122" s="140" t="s">
        <v>168</v>
      </c>
      <c r="H122" s="140" t="s">
        <v>168</v>
      </c>
      <c r="J122" s="140" t="s">
        <v>168</v>
      </c>
      <c r="L122" s="140" t="s">
        <v>168</v>
      </c>
      <c r="N122" s="140" t="s">
        <v>168</v>
      </c>
    </row>
    <row r="123" spans="1:14">
      <c r="B123" t="s">
        <v>299</v>
      </c>
      <c r="C123">
        <v>1</v>
      </c>
      <c r="D123" t="s">
        <v>300</v>
      </c>
      <c r="E123" t="s">
        <v>301</v>
      </c>
      <c r="F123" s="140">
        <v>10360000</v>
      </c>
      <c r="H123" s="140">
        <v>12400000</v>
      </c>
      <c r="J123" s="140">
        <v>30000000</v>
      </c>
      <c r="L123" s="140">
        <v>36000000</v>
      </c>
      <c r="N123" s="140">
        <v>1200000</v>
      </c>
    </row>
    <row r="124" spans="1:14">
      <c r="C124">
        <v>1</v>
      </c>
      <c r="D124" t="s">
        <v>300</v>
      </c>
      <c r="E124" t="s">
        <v>302</v>
      </c>
      <c r="F124" s="140">
        <v>5200050</v>
      </c>
      <c r="H124" s="140">
        <v>6000000</v>
      </c>
      <c r="J124" s="140">
        <v>8650000</v>
      </c>
      <c r="L124" s="140">
        <v>22000000</v>
      </c>
      <c r="N124" s="140">
        <v>70000</v>
      </c>
    </row>
    <row r="125" spans="1:14">
      <c r="C125">
        <v>1</v>
      </c>
      <c r="D125" t="s">
        <v>300</v>
      </c>
      <c r="E125" t="s">
        <v>303</v>
      </c>
      <c r="F125" s="140">
        <v>150000</v>
      </c>
      <c r="H125" s="140">
        <v>600000</v>
      </c>
      <c r="J125" s="140">
        <v>1450000</v>
      </c>
      <c r="L125" s="140">
        <v>6500000</v>
      </c>
      <c r="N125" s="140">
        <v>150000</v>
      </c>
    </row>
    <row r="126" spans="1:14">
      <c r="A126" s="144"/>
      <c r="B126" s="144"/>
      <c r="C126" s="144">
        <v>1</v>
      </c>
      <c r="D126" s="144" t="s">
        <v>304</v>
      </c>
      <c r="E126" s="144" t="s">
        <v>305</v>
      </c>
      <c r="F126" s="141">
        <v>1800000</v>
      </c>
      <c r="G126" s="141"/>
      <c r="H126" s="141">
        <v>2000</v>
      </c>
      <c r="I126" s="141"/>
      <c r="J126" s="141">
        <v>2640000</v>
      </c>
      <c r="K126" s="141"/>
      <c r="L126" s="141">
        <v>39700000</v>
      </c>
      <c r="N126" s="140">
        <v>12500000</v>
      </c>
    </row>
    <row r="127" spans="1:14">
      <c r="C127">
        <v>1</v>
      </c>
      <c r="D127" t="s">
        <v>306</v>
      </c>
      <c r="E127" t="s">
        <v>307</v>
      </c>
      <c r="F127" s="140">
        <v>25000</v>
      </c>
      <c r="H127" s="140">
        <v>5000</v>
      </c>
      <c r="J127" s="140">
        <v>1056000</v>
      </c>
      <c r="L127" s="140">
        <v>60600</v>
      </c>
      <c r="N127" s="140">
        <v>10500</v>
      </c>
    </row>
    <row r="128" spans="1:14">
      <c r="C128">
        <v>1</v>
      </c>
      <c r="D128" t="s">
        <v>308</v>
      </c>
      <c r="E128" t="s">
        <v>309</v>
      </c>
      <c r="F128" s="140">
        <v>100</v>
      </c>
      <c r="H128" s="140">
        <v>300</v>
      </c>
      <c r="J128" s="140">
        <v>350</v>
      </c>
      <c r="L128" s="140">
        <v>2500</v>
      </c>
      <c r="N128" s="140">
        <v>300</v>
      </c>
    </row>
    <row r="129" spans="1:17">
      <c r="C129">
        <v>1</v>
      </c>
      <c r="D129" t="s">
        <v>310</v>
      </c>
      <c r="E129" t="s">
        <v>311</v>
      </c>
      <c r="F129" s="140">
        <v>100</v>
      </c>
      <c r="H129" s="140">
        <v>8000</v>
      </c>
      <c r="J129" s="140">
        <v>6800</v>
      </c>
      <c r="L129" s="140">
        <v>51600</v>
      </c>
      <c r="N129" s="140">
        <v>14000</v>
      </c>
    </row>
    <row r="130" spans="1:17">
      <c r="A130" s="144"/>
      <c r="B130" s="144"/>
      <c r="C130" s="144">
        <v>1</v>
      </c>
      <c r="D130" s="144" t="s">
        <v>312</v>
      </c>
      <c r="E130" s="144" t="s">
        <v>313</v>
      </c>
      <c r="F130" s="141">
        <v>300000</v>
      </c>
      <c r="G130" s="141"/>
      <c r="H130" s="141">
        <v>2000</v>
      </c>
      <c r="I130" s="141"/>
      <c r="J130" s="141">
        <v>950</v>
      </c>
      <c r="K130" s="141"/>
      <c r="L130" s="141">
        <v>70559.399999999994</v>
      </c>
      <c r="N130" s="140">
        <v>3500</v>
      </c>
    </row>
    <row r="131" spans="1:17">
      <c r="C131">
        <v>1</v>
      </c>
      <c r="D131" t="s">
        <v>314</v>
      </c>
      <c r="E131" t="s">
        <v>315</v>
      </c>
      <c r="F131" s="140">
        <v>190000</v>
      </c>
      <c r="H131" s="140">
        <v>95000</v>
      </c>
      <c r="J131" s="140">
        <v>285000</v>
      </c>
      <c r="L131" s="140">
        <v>501200</v>
      </c>
      <c r="N131" s="140">
        <v>900000</v>
      </c>
    </row>
    <row r="132" spans="1:17">
      <c r="A132" s="144"/>
      <c r="B132" s="144"/>
      <c r="C132" s="144">
        <v>1</v>
      </c>
      <c r="D132" s="144" t="s">
        <v>110</v>
      </c>
      <c r="E132" s="144" t="s">
        <v>316</v>
      </c>
      <c r="F132" s="141">
        <v>400000</v>
      </c>
      <c r="G132" s="141"/>
      <c r="H132" s="141">
        <v>13500</v>
      </c>
      <c r="I132" s="141"/>
      <c r="J132" s="141">
        <v>392700</v>
      </c>
      <c r="K132" s="141"/>
      <c r="L132" s="141">
        <v>50000</v>
      </c>
      <c r="N132" s="140">
        <v>7500</v>
      </c>
    </row>
    <row r="133" spans="1:17">
      <c r="C133">
        <v>1</v>
      </c>
      <c r="D133" t="s">
        <v>317</v>
      </c>
      <c r="E133" t="s">
        <v>318</v>
      </c>
      <c r="F133" s="140">
        <v>7000000</v>
      </c>
      <c r="H133" s="140">
        <v>300000</v>
      </c>
      <c r="J133" s="140">
        <v>165000</v>
      </c>
      <c r="L133" s="140">
        <v>900000</v>
      </c>
      <c r="N133" s="140">
        <v>130000</v>
      </c>
    </row>
    <row r="134" spans="1:17">
      <c r="A134" s="144"/>
      <c r="B134" s="144"/>
      <c r="C134" s="144">
        <v>1</v>
      </c>
      <c r="D134" s="144" t="s">
        <v>319</v>
      </c>
      <c r="E134" s="144" t="s">
        <v>320</v>
      </c>
      <c r="F134" s="141">
        <v>300000</v>
      </c>
      <c r="G134" s="141"/>
      <c r="H134" s="141">
        <v>5409600</v>
      </c>
      <c r="I134" s="141"/>
      <c r="J134" s="141">
        <v>4620000</v>
      </c>
      <c r="K134" s="141"/>
      <c r="L134" s="141">
        <v>12828000</v>
      </c>
      <c r="M134" s="141"/>
      <c r="N134" s="141">
        <v>2450000</v>
      </c>
      <c r="O134" s="144"/>
      <c r="P134" s="144"/>
      <c r="Q134" s="144"/>
    </row>
    <row r="135" spans="1:17">
      <c r="A135" s="150"/>
      <c r="B135" s="150"/>
      <c r="C135" s="150">
        <v>1</v>
      </c>
      <c r="D135" s="150" t="s">
        <v>321</v>
      </c>
      <c r="E135" s="151" t="s">
        <v>322</v>
      </c>
      <c r="F135" s="150">
        <v>13000</v>
      </c>
      <c r="G135" s="150"/>
      <c r="H135" s="150">
        <v>17125</v>
      </c>
      <c r="I135" s="150"/>
      <c r="J135" s="150">
        <v>6600</v>
      </c>
      <c r="K135" s="150"/>
      <c r="L135" s="150">
        <v>45600</v>
      </c>
      <c r="M135" s="150"/>
      <c r="N135" s="150">
        <v>14800</v>
      </c>
      <c r="O135" s="150"/>
      <c r="P135" s="150"/>
    </row>
    <row r="136" spans="1:17" s="144" customFormat="1">
      <c r="C136" s="144">
        <v>1</v>
      </c>
      <c r="D136" s="144" t="s">
        <v>323</v>
      </c>
      <c r="E136" s="144" t="s">
        <v>324</v>
      </c>
      <c r="F136" s="141">
        <v>35000</v>
      </c>
      <c r="G136" s="141"/>
      <c r="H136" s="141">
        <v>45461</v>
      </c>
      <c r="I136" s="141"/>
      <c r="J136" s="141">
        <v>39600</v>
      </c>
      <c r="K136" s="141"/>
      <c r="L136" s="141">
        <v>120000</v>
      </c>
      <c r="M136" s="141"/>
      <c r="N136" s="141">
        <v>35500</v>
      </c>
    </row>
    <row r="137" spans="1:17" s="144" customFormat="1">
      <c r="C137" s="144">
        <v>1</v>
      </c>
      <c r="D137" s="144" t="s">
        <v>325</v>
      </c>
      <c r="E137" s="144" t="s">
        <v>326</v>
      </c>
      <c r="F137" s="141">
        <v>40000</v>
      </c>
      <c r="G137" s="141"/>
      <c r="H137" s="141">
        <v>45461</v>
      </c>
      <c r="I137" s="141"/>
      <c r="J137" s="141">
        <v>46200</v>
      </c>
      <c r="K137" s="141"/>
      <c r="L137" s="141">
        <v>300000</v>
      </c>
      <c r="M137" s="141"/>
      <c r="N137" s="141">
        <v>35500</v>
      </c>
    </row>
    <row r="138" spans="1:17">
      <c r="C138">
        <v>1</v>
      </c>
      <c r="D138" t="s">
        <v>93</v>
      </c>
      <c r="E138" t="s">
        <v>327</v>
      </c>
      <c r="F138" s="140">
        <v>1650000</v>
      </c>
      <c r="H138" s="140">
        <v>242000</v>
      </c>
      <c r="J138" s="140">
        <v>315000</v>
      </c>
      <c r="L138" s="140">
        <v>1296000</v>
      </c>
      <c r="N138" s="140">
        <v>310500</v>
      </c>
    </row>
    <row r="139" spans="1:17">
      <c r="C139">
        <v>1</v>
      </c>
      <c r="D139" t="s">
        <v>328</v>
      </c>
      <c r="E139" t="s">
        <v>329</v>
      </c>
      <c r="F139" s="140">
        <v>1000000</v>
      </c>
      <c r="H139" s="140">
        <v>530000</v>
      </c>
      <c r="J139" s="140">
        <v>4000000</v>
      </c>
      <c r="L139" s="140">
        <v>450000</v>
      </c>
      <c r="N139" s="140">
        <v>2300000</v>
      </c>
    </row>
    <row r="140" spans="1:17">
      <c r="C140">
        <v>1</v>
      </c>
      <c r="D140" t="s">
        <v>330</v>
      </c>
      <c r="E140" t="s">
        <v>331</v>
      </c>
      <c r="F140" s="140">
        <v>250000</v>
      </c>
      <c r="H140" s="140">
        <v>800000</v>
      </c>
      <c r="J140" s="140">
        <v>1940400</v>
      </c>
      <c r="L140" s="140">
        <v>551000</v>
      </c>
      <c r="N140" s="140">
        <v>380000</v>
      </c>
    </row>
    <row r="141" spans="1:17">
      <c r="B141" t="s">
        <v>332</v>
      </c>
      <c r="F141" s="140">
        <v>28713250</v>
      </c>
      <c r="H141" s="140">
        <v>26515447</v>
      </c>
      <c r="J141" s="140">
        <v>55614600</v>
      </c>
      <c r="L141" s="140">
        <v>121427059.40000001</v>
      </c>
      <c r="N141" s="140">
        <v>20512100</v>
      </c>
    </row>
    <row r="143" spans="1:17">
      <c r="B143" t="s">
        <v>333</v>
      </c>
    </row>
    <row r="144" spans="1:17">
      <c r="B144" t="s">
        <v>62</v>
      </c>
      <c r="C144" t="s">
        <v>63</v>
      </c>
      <c r="D144" t="s">
        <v>64</v>
      </c>
      <c r="E144" t="s">
        <v>65</v>
      </c>
      <c r="F144" s="140" t="s">
        <v>168</v>
      </c>
    </row>
    <row r="145" spans="2:14">
      <c r="B145" t="s">
        <v>334</v>
      </c>
      <c r="C145">
        <v>1</v>
      </c>
      <c r="D145" t="s">
        <v>335</v>
      </c>
      <c r="E145" t="s">
        <v>336</v>
      </c>
      <c r="F145" s="140">
        <v>1500</v>
      </c>
      <c r="H145" s="140">
        <v>2000</v>
      </c>
      <c r="J145" s="140">
        <v>950</v>
      </c>
      <c r="L145" s="140">
        <v>70559</v>
      </c>
      <c r="N145" s="140">
        <v>3500</v>
      </c>
    </row>
    <row r="146" spans="2:14">
      <c r="C146">
        <v>1</v>
      </c>
      <c r="D146" t="s">
        <v>337</v>
      </c>
      <c r="E146" t="s">
        <v>338</v>
      </c>
      <c r="F146" s="140">
        <v>13000</v>
      </c>
      <c r="H146" s="140">
        <v>35000</v>
      </c>
      <c r="J146" s="140">
        <v>43500</v>
      </c>
      <c r="L146" s="140">
        <v>70000</v>
      </c>
      <c r="N146" s="140">
        <v>14000</v>
      </c>
    </row>
    <row r="147" spans="2:14">
      <c r="C147">
        <v>1</v>
      </c>
      <c r="D147" t="s">
        <v>339</v>
      </c>
      <c r="E147" t="s">
        <v>340</v>
      </c>
      <c r="F147" s="140">
        <v>15000</v>
      </c>
      <c r="H147" s="140">
        <v>7900</v>
      </c>
      <c r="J147" s="140">
        <v>4200</v>
      </c>
      <c r="L147" s="140">
        <v>8000</v>
      </c>
      <c r="N147" s="140">
        <v>11500</v>
      </c>
    </row>
    <row r="148" spans="2:14">
      <c r="C148">
        <v>1</v>
      </c>
      <c r="D148" t="s">
        <v>341</v>
      </c>
      <c r="E148" t="s">
        <v>342</v>
      </c>
      <c r="F148" s="140">
        <v>286800</v>
      </c>
      <c r="H148" s="140">
        <v>85000</v>
      </c>
      <c r="J148" s="140">
        <v>85000</v>
      </c>
      <c r="L148" s="140">
        <v>240000</v>
      </c>
      <c r="N148" s="140">
        <v>110000</v>
      </c>
    </row>
    <row r="149" spans="2:14">
      <c r="C149">
        <v>1</v>
      </c>
      <c r="D149" t="s">
        <v>343</v>
      </c>
      <c r="E149" t="s">
        <v>344</v>
      </c>
      <c r="F149" s="140">
        <v>35000</v>
      </c>
      <c r="H149" s="140">
        <v>3000</v>
      </c>
      <c r="J149" s="140">
        <v>17000</v>
      </c>
      <c r="L149" s="140">
        <v>1220000</v>
      </c>
      <c r="N149" s="140">
        <v>1600000</v>
      </c>
    </row>
    <row r="150" spans="2:14">
      <c r="D150" t="s">
        <v>345</v>
      </c>
      <c r="E150" t="s">
        <v>346</v>
      </c>
      <c r="F150" s="140">
        <v>40000</v>
      </c>
      <c r="H150" s="140">
        <v>13000</v>
      </c>
      <c r="J150" s="140">
        <v>5800</v>
      </c>
      <c r="L150" s="140">
        <v>70000</v>
      </c>
      <c r="N150" s="140">
        <v>4800</v>
      </c>
    </row>
    <row r="151" spans="2:14">
      <c r="B151" t="s">
        <v>347</v>
      </c>
      <c r="F151" s="140">
        <v>391300</v>
      </c>
      <c r="H151" s="140">
        <v>145900</v>
      </c>
      <c r="J151" s="140">
        <v>156450</v>
      </c>
      <c r="L151" s="140">
        <v>1678559</v>
      </c>
      <c r="N151" s="140">
        <v>1743800</v>
      </c>
    </row>
    <row r="152" spans="2:14">
      <c r="J152" s="140">
        <v>0</v>
      </c>
      <c r="L152" s="140">
        <v>0</v>
      </c>
      <c r="N152" s="140" t="e">
        <v>#REF!</v>
      </c>
    </row>
    <row r="153" spans="2:14">
      <c r="B153" t="s">
        <v>348</v>
      </c>
      <c r="F153" s="140">
        <v>251162037.56530413</v>
      </c>
      <c r="H153" s="140">
        <v>113263648</v>
      </c>
      <c r="J153" s="140">
        <v>201372725</v>
      </c>
      <c r="L153" s="140">
        <v>386815918.39999998</v>
      </c>
      <c r="N153" s="140">
        <v>134018500</v>
      </c>
    </row>
    <row r="155" spans="2:14">
      <c r="B155" t="s">
        <v>349</v>
      </c>
    </row>
    <row r="157" spans="2:14">
      <c r="B157" t="s">
        <v>350</v>
      </c>
    </row>
    <row r="158" spans="2:14">
      <c r="B158" t="s">
        <v>62</v>
      </c>
      <c r="C158" t="s">
        <v>63</v>
      </c>
      <c r="D158" t="s">
        <v>64</v>
      </c>
      <c r="E158" t="s">
        <v>65</v>
      </c>
      <c r="F158" s="140" t="s">
        <v>168</v>
      </c>
      <c r="H158" s="140" t="s">
        <v>168</v>
      </c>
      <c r="J158" s="140" t="s">
        <v>168</v>
      </c>
      <c r="L158" s="140" t="s">
        <v>168</v>
      </c>
      <c r="N158" s="140" t="s">
        <v>168</v>
      </c>
    </row>
    <row r="159" spans="2:14">
      <c r="C159">
        <v>1</v>
      </c>
      <c r="D159" t="s">
        <v>161</v>
      </c>
      <c r="E159" t="s">
        <v>351</v>
      </c>
      <c r="F159" s="140">
        <v>0</v>
      </c>
      <c r="H159" s="140">
        <v>20212</v>
      </c>
      <c r="J159" s="140">
        <v>200000</v>
      </c>
      <c r="L159" s="140">
        <v>250000</v>
      </c>
      <c r="N159" s="140">
        <v>150000</v>
      </c>
    </row>
    <row r="160" spans="2:14">
      <c r="C160">
        <v>1</v>
      </c>
      <c r="D160" t="s">
        <v>161</v>
      </c>
      <c r="E160" t="s">
        <v>352</v>
      </c>
      <c r="F160" s="140">
        <v>45</v>
      </c>
      <c r="H160" s="140">
        <v>2949</v>
      </c>
      <c r="J160" s="140">
        <v>880</v>
      </c>
      <c r="L160" s="140">
        <v>2500</v>
      </c>
      <c r="N160" s="140">
        <v>350</v>
      </c>
    </row>
    <row r="161" spans="3:14">
      <c r="C161">
        <v>1</v>
      </c>
      <c r="D161" t="s">
        <v>161</v>
      </c>
      <c r="E161" t="s">
        <v>353</v>
      </c>
      <c r="F161" s="140">
        <v>0</v>
      </c>
      <c r="H161" s="140">
        <v>20212</v>
      </c>
      <c r="J161" s="140">
        <v>200000</v>
      </c>
      <c r="L161" s="140">
        <v>250000</v>
      </c>
      <c r="N161" s="140">
        <v>150000</v>
      </c>
    </row>
    <row r="162" spans="3:14">
      <c r="C162">
        <v>1</v>
      </c>
      <c r="D162" t="s">
        <v>161</v>
      </c>
      <c r="E162" t="s">
        <v>354</v>
      </c>
      <c r="F162" s="140">
        <v>35</v>
      </c>
      <c r="H162" s="140">
        <v>259</v>
      </c>
      <c r="J162" s="140">
        <v>2200</v>
      </c>
      <c r="L162" s="140">
        <v>1200</v>
      </c>
      <c r="N162" s="140">
        <v>1800</v>
      </c>
    </row>
    <row r="163" spans="3:14">
      <c r="C163">
        <v>1</v>
      </c>
      <c r="D163" t="s">
        <v>161</v>
      </c>
      <c r="E163" t="s">
        <v>355</v>
      </c>
      <c r="F163" s="140">
        <v>0</v>
      </c>
      <c r="H163" s="140">
        <v>105000</v>
      </c>
      <c r="J163" s="140">
        <v>900000</v>
      </c>
      <c r="L163" s="140">
        <v>1503600</v>
      </c>
      <c r="N163" s="140">
        <v>850000</v>
      </c>
    </row>
    <row r="164" spans="3:14">
      <c r="C164">
        <v>1</v>
      </c>
      <c r="D164" t="s">
        <v>161</v>
      </c>
      <c r="E164" t="s">
        <v>356</v>
      </c>
      <c r="F164" s="140">
        <v>0</v>
      </c>
      <c r="H164" s="140">
        <v>78750</v>
      </c>
      <c r="J164" s="140">
        <v>900000</v>
      </c>
      <c r="L164" s="140">
        <v>1496600</v>
      </c>
      <c r="N164" s="140">
        <v>650000</v>
      </c>
    </row>
    <row r="165" spans="3:14">
      <c r="C165">
        <v>1</v>
      </c>
      <c r="D165" t="s">
        <v>161</v>
      </c>
      <c r="E165" t="s">
        <v>357</v>
      </c>
      <c r="F165" s="140">
        <v>0</v>
      </c>
      <c r="H165" s="140">
        <v>52500</v>
      </c>
      <c r="J165" s="140">
        <v>600000</v>
      </c>
      <c r="L165" s="140">
        <v>1313000</v>
      </c>
      <c r="N165" s="140">
        <v>500000</v>
      </c>
    </row>
    <row r="166" spans="3:14">
      <c r="C166">
        <v>1</v>
      </c>
      <c r="D166" t="s">
        <v>161</v>
      </c>
      <c r="E166" t="s">
        <v>358</v>
      </c>
      <c r="F166" s="140">
        <v>0</v>
      </c>
      <c r="H166" s="140">
        <v>105000</v>
      </c>
      <c r="J166" s="140">
        <v>900000</v>
      </c>
      <c r="L166" s="140">
        <v>1042400</v>
      </c>
      <c r="N166" s="140">
        <v>550000</v>
      </c>
    </row>
    <row r="167" spans="3:14">
      <c r="C167">
        <v>1</v>
      </c>
      <c r="D167" t="s">
        <v>161</v>
      </c>
      <c r="E167" t="s">
        <v>359</v>
      </c>
      <c r="F167" s="140">
        <v>110</v>
      </c>
      <c r="H167" s="140">
        <v>11876</v>
      </c>
      <c r="J167" s="140">
        <v>1650</v>
      </c>
      <c r="L167" s="140">
        <v>3500</v>
      </c>
      <c r="N167" s="140">
        <v>3900</v>
      </c>
    </row>
    <row r="168" spans="3:14">
      <c r="C168">
        <v>1</v>
      </c>
      <c r="D168" t="s">
        <v>161</v>
      </c>
      <c r="E168" t="s">
        <v>360</v>
      </c>
      <c r="F168" s="140">
        <v>0</v>
      </c>
      <c r="H168" s="140">
        <v>115500</v>
      </c>
      <c r="J168" s="140">
        <v>1300000</v>
      </c>
      <c r="L168" s="140">
        <v>1085400</v>
      </c>
      <c r="N168" s="140">
        <v>870000</v>
      </c>
    </row>
    <row r="169" spans="3:14">
      <c r="C169">
        <v>1</v>
      </c>
      <c r="D169" t="s">
        <v>161</v>
      </c>
      <c r="E169" t="s">
        <v>361</v>
      </c>
      <c r="F169" s="140">
        <v>200</v>
      </c>
      <c r="H169" s="140">
        <v>17691</v>
      </c>
      <c r="J169" s="140">
        <v>2200</v>
      </c>
      <c r="L169" s="140">
        <v>4500</v>
      </c>
      <c r="N169" s="140">
        <v>3120</v>
      </c>
    </row>
    <row r="170" spans="3:14">
      <c r="C170">
        <v>1</v>
      </c>
      <c r="D170" t="s">
        <v>161</v>
      </c>
      <c r="E170" t="s">
        <v>362</v>
      </c>
      <c r="F170" s="140">
        <v>0</v>
      </c>
      <c r="H170" s="140">
        <v>152000</v>
      </c>
      <c r="J170" s="140">
        <v>1700000</v>
      </c>
      <c r="L170" s="140">
        <v>1256400</v>
      </c>
      <c r="N170" s="140">
        <v>1300000</v>
      </c>
    </row>
    <row r="171" spans="3:14">
      <c r="C171">
        <v>1</v>
      </c>
      <c r="D171" t="s">
        <v>161</v>
      </c>
      <c r="E171" t="s">
        <v>363</v>
      </c>
      <c r="F171" s="140">
        <v>275</v>
      </c>
      <c r="H171" s="140">
        <v>20639</v>
      </c>
      <c r="J171" s="140">
        <v>2750</v>
      </c>
      <c r="L171" s="140">
        <v>5500</v>
      </c>
      <c r="N171" s="140">
        <v>3380</v>
      </c>
    </row>
    <row r="172" spans="3:14">
      <c r="C172">
        <v>1</v>
      </c>
      <c r="D172" t="s">
        <v>161</v>
      </c>
      <c r="E172" t="s">
        <v>364</v>
      </c>
      <c r="F172" s="140">
        <v>0</v>
      </c>
      <c r="H172" s="140">
        <v>50500</v>
      </c>
      <c r="J172" s="140">
        <v>400000</v>
      </c>
      <c r="L172" s="140">
        <v>450000</v>
      </c>
      <c r="N172" s="140">
        <v>200000</v>
      </c>
    </row>
    <row r="173" spans="3:14">
      <c r="C173">
        <v>1</v>
      </c>
      <c r="D173" t="s">
        <v>161</v>
      </c>
      <c r="E173" t="s">
        <v>365</v>
      </c>
      <c r="F173" s="140">
        <v>0</v>
      </c>
      <c r="H173" s="140">
        <v>105000</v>
      </c>
      <c r="J173" s="140">
        <v>400000</v>
      </c>
      <c r="L173" s="140">
        <v>268380</v>
      </c>
      <c r="N173" s="140">
        <v>500000</v>
      </c>
    </row>
    <row r="174" spans="3:14">
      <c r="C174">
        <v>1</v>
      </c>
      <c r="D174" t="s">
        <v>161</v>
      </c>
      <c r="E174" t="s">
        <v>366</v>
      </c>
      <c r="F174" s="140">
        <v>30000</v>
      </c>
      <c r="H174" s="140">
        <v>3072</v>
      </c>
      <c r="J174" s="140">
        <v>5170</v>
      </c>
      <c r="L174" s="140">
        <v>109800</v>
      </c>
      <c r="N174" s="140">
        <v>2900</v>
      </c>
    </row>
    <row r="175" spans="3:14">
      <c r="C175">
        <v>1</v>
      </c>
      <c r="D175" t="s">
        <v>161</v>
      </c>
      <c r="E175" t="s">
        <v>367</v>
      </c>
      <c r="F175" s="140">
        <v>0</v>
      </c>
      <c r="H175" s="140">
        <v>252000</v>
      </c>
      <c r="J175" s="140">
        <v>900000</v>
      </c>
      <c r="L175" s="140">
        <v>3782000</v>
      </c>
      <c r="N175" s="140">
        <v>500000</v>
      </c>
    </row>
    <row r="176" spans="3:14">
      <c r="C176">
        <v>1</v>
      </c>
      <c r="D176" t="s">
        <v>161</v>
      </c>
      <c r="E176" t="s">
        <v>368</v>
      </c>
      <c r="F176" s="140">
        <v>3500</v>
      </c>
      <c r="H176" s="140">
        <v>4095</v>
      </c>
      <c r="J176" s="140">
        <v>2150</v>
      </c>
      <c r="L176" s="140">
        <v>3411</v>
      </c>
      <c r="N176" s="140">
        <v>1500</v>
      </c>
    </row>
    <row r="177" spans="3:14">
      <c r="C177">
        <v>1</v>
      </c>
      <c r="D177" t="s">
        <v>161</v>
      </c>
      <c r="E177" t="s">
        <v>369</v>
      </c>
      <c r="F177" s="140">
        <v>100</v>
      </c>
      <c r="H177" s="140">
        <v>1966</v>
      </c>
      <c r="J177" s="140">
        <v>780</v>
      </c>
      <c r="L177" s="140">
        <v>1800</v>
      </c>
      <c r="N177" s="140">
        <v>450</v>
      </c>
    </row>
    <row r="178" spans="3:14">
      <c r="C178">
        <v>1</v>
      </c>
      <c r="D178" t="s">
        <v>161</v>
      </c>
      <c r="E178" t="s">
        <v>370</v>
      </c>
      <c r="F178" s="140">
        <v>100</v>
      </c>
      <c r="H178" s="140">
        <v>1966</v>
      </c>
      <c r="J178" s="140">
        <v>650</v>
      </c>
      <c r="L178" s="140">
        <v>900</v>
      </c>
      <c r="N178" s="140">
        <v>200</v>
      </c>
    </row>
    <row r="179" spans="3:14">
      <c r="C179">
        <v>1</v>
      </c>
      <c r="D179" t="s">
        <v>161</v>
      </c>
      <c r="E179" t="s">
        <v>162</v>
      </c>
      <c r="F179" s="140">
        <v>1500</v>
      </c>
      <c r="H179" s="140">
        <v>20475</v>
      </c>
      <c r="J179" s="140">
        <v>12600</v>
      </c>
      <c r="L179" s="140">
        <v>26200</v>
      </c>
      <c r="N179" s="140">
        <v>20700</v>
      </c>
    </row>
    <row r="180" spans="3:14">
      <c r="C180">
        <v>1</v>
      </c>
      <c r="D180" t="s">
        <v>161</v>
      </c>
      <c r="E180" t="s">
        <v>163</v>
      </c>
      <c r="F180" s="140">
        <v>1800</v>
      </c>
      <c r="H180" s="140">
        <v>20475</v>
      </c>
      <c r="J180" s="140">
        <v>12600</v>
      </c>
      <c r="L180" s="140">
        <v>28900</v>
      </c>
      <c r="N180" s="140">
        <v>21500</v>
      </c>
    </row>
    <row r="181" spans="3:14">
      <c r="C181">
        <v>1</v>
      </c>
      <c r="D181" t="s">
        <v>161</v>
      </c>
      <c r="E181" t="s">
        <v>164</v>
      </c>
      <c r="F181" s="140">
        <v>2300</v>
      </c>
      <c r="H181" s="140">
        <v>20475</v>
      </c>
      <c r="J181" s="140">
        <v>15000</v>
      </c>
      <c r="L181" s="140">
        <v>39800</v>
      </c>
      <c r="N181" s="140">
        <v>22500</v>
      </c>
    </row>
    <row r="182" spans="3:14">
      <c r="C182">
        <v>1</v>
      </c>
      <c r="D182" t="s">
        <v>161</v>
      </c>
      <c r="E182" t="s">
        <v>165</v>
      </c>
      <c r="F182" s="140">
        <v>3000</v>
      </c>
      <c r="H182" s="140">
        <v>20475</v>
      </c>
      <c r="J182" s="140">
        <v>32000</v>
      </c>
      <c r="L182" s="140">
        <v>57000</v>
      </c>
      <c r="N182" s="140">
        <v>25500</v>
      </c>
    </row>
    <row r="183" spans="3:14">
      <c r="C183">
        <v>1</v>
      </c>
      <c r="D183" t="s">
        <v>161</v>
      </c>
      <c r="E183" t="s">
        <v>371</v>
      </c>
      <c r="F183" s="140">
        <v>0</v>
      </c>
      <c r="H183" s="140">
        <v>57252</v>
      </c>
      <c r="J183" s="140">
        <v>230000</v>
      </c>
      <c r="L183" s="140">
        <v>453800</v>
      </c>
      <c r="N183" s="140">
        <v>550000</v>
      </c>
    </row>
    <row r="184" spans="3:14">
      <c r="C184">
        <v>1</v>
      </c>
      <c r="D184" t="s">
        <v>161</v>
      </c>
      <c r="E184" t="s">
        <v>372</v>
      </c>
      <c r="F184" s="140">
        <v>0</v>
      </c>
      <c r="H184" s="140">
        <v>84578</v>
      </c>
      <c r="J184" s="140">
        <v>400000</v>
      </c>
      <c r="L184" s="140">
        <v>639830</v>
      </c>
      <c r="N184" s="140">
        <v>700000</v>
      </c>
    </row>
    <row r="185" spans="3:14">
      <c r="C185">
        <v>1</v>
      </c>
      <c r="D185" t="s">
        <v>161</v>
      </c>
      <c r="E185" t="s">
        <v>373</v>
      </c>
      <c r="F185" s="140">
        <v>0</v>
      </c>
      <c r="H185" s="140">
        <v>51188</v>
      </c>
      <c r="J185" s="140">
        <v>350000</v>
      </c>
      <c r="L185" s="140">
        <v>671800</v>
      </c>
      <c r="N185" s="140">
        <v>750000</v>
      </c>
    </row>
    <row r="186" spans="3:14">
      <c r="C186">
        <v>1</v>
      </c>
      <c r="D186" t="s">
        <v>161</v>
      </c>
      <c r="E186" t="s">
        <v>374</v>
      </c>
      <c r="F186" s="140">
        <v>0</v>
      </c>
      <c r="H186" s="140">
        <v>82688</v>
      </c>
      <c r="J186" s="140">
        <v>350000</v>
      </c>
      <c r="L186" s="140">
        <v>341200</v>
      </c>
      <c r="N186" s="140">
        <v>450000</v>
      </c>
    </row>
    <row r="187" spans="3:14">
      <c r="C187">
        <v>1</v>
      </c>
      <c r="D187" t="s">
        <v>161</v>
      </c>
      <c r="E187" t="s">
        <v>375</v>
      </c>
      <c r="F187" s="140">
        <v>0</v>
      </c>
      <c r="H187" s="140">
        <v>22500</v>
      </c>
      <c r="J187" s="140">
        <v>400000</v>
      </c>
      <c r="L187" s="140">
        <v>341200</v>
      </c>
      <c r="N187" s="140">
        <v>380000</v>
      </c>
    </row>
    <row r="188" spans="3:14">
      <c r="C188">
        <v>1</v>
      </c>
      <c r="D188" t="s">
        <v>161</v>
      </c>
      <c r="E188" t="s">
        <v>376</v>
      </c>
      <c r="F188" s="140">
        <v>0</v>
      </c>
      <c r="H188" s="140">
        <v>47775</v>
      </c>
      <c r="J188" s="140">
        <v>400000</v>
      </c>
      <c r="L188" s="140">
        <v>668200</v>
      </c>
      <c r="N188" s="140">
        <v>380000</v>
      </c>
    </row>
    <row r="189" spans="3:14">
      <c r="C189">
        <v>1</v>
      </c>
      <c r="D189" t="s">
        <v>161</v>
      </c>
      <c r="E189" t="s">
        <v>377</v>
      </c>
      <c r="F189" s="140">
        <v>0</v>
      </c>
      <c r="H189" s="140">
        <v>11815</v>
      </c>
      <c r="J189" s="140">
        <v>75000</v>
      </c>
      <c r="L189" s="140">
        <v>376400</v>
      </c>
      <c r="N189" s="140">
        <v>380000</v>
      </c>
    </row>
    <row r="190" spans="3:14">
      <c r="C190">
        <v>1</v>
      </c>
      <c r="D190" t="s">
        <v>161</v>
      </c>
      <c r="E190" t="s">
        <v>378</v>
      </c>
      <c r="F190" s="140">
        <v>0</v>
      </c>
      <c r="H190" s="140">
        <v>110250</v>
      </c>
      <c r="J190" s="140">
        <v>450000</v>
      </c>
      <c r="L190" s="140">
        <v>841000</v>
      </c>
      <c r="N190" s="140">
        <v>900000</v>
      </c>
    </row>
    <row r="191" spans="3:14">
      <c r="C191">
        <v>1</v>
      </c>
      <c r="D191" t="s">
        <v>161</v>
      </c>
      <c r="E191" t="s">
        <v>379</v>
      </c>
      <c r="F191" s="140">
        <v>0</v>
      </c>
      <c r="H191" s="140">
        <v>49875</v>
      </c>
      <c r="J191" s="140">
        <v>400000</v>
      </c>
      <c r="L191" s="140">
        <v>541200</v>
      </c>
      <c r="N191" s="140">
        <v>380000</v>
      </c>
    </row>
    <row r="192" spans="3:14">
      <c r="C192">
        <v>1</v>
      </c>
      <c r="D192" t="s">
        <v>161</v>
      </c>
      <c r="E192" t="s">
        <v>380</v>
      </c>
      <c r="F192" s="140">
        <v>100000</v>
      </c>
      <c r="H192" s="140">
        <v>60165</v>
      </c>
      <c r="J192" s="140">
        <v>50000</v>
      </c>
      <c r="L192" s="140">
        <v>209800</v>
      </c>
      <c r="N192" s="140">
        <v>46800</v>
      </c>
    </row>
    <row r="193" spans="3:14">
      <c r="C193">
        <v>1</v>
      </c>
      <c r="D193" t="s">
        <v>161</v>
      </c>
      <c r="E193" t="s">
        <v>381</v>
      </c>
      <c r="F193" s="140">
        <v>0</v>
      </c>
      <c r="H193" s="140">
        <v>49875</v>
      </c>
      <c r="J193" s="140">
        <v>400000</v>
      </c>
      <c r="L193" s="140">
        <v>541200</v>
      </c>
      <c r="N193" s="140">
        <v>380000</v>
      </c>
    </row>
    <row r="194" spans="3:14">
      <c r="C194">
        <v>1</v>
      </c>
      <c r="D194" t="s">
        <v>161</v>
      </c>
      <c r="E194" t="s">
        <v>382</v>
      </c>
      <c r="F194" s="140">
        <v>150000</v>
      </c>
      <c r="H194" s="140">
        <v>85176</v>
      </c>
      <c r="J194" s="140">
        <v>100000</v>
      </c>
      <c r="L194" s="140">
        <v>209800</v>
      </c>
      <c r="N194" s="140">
        <v>96200</v>
      </c>
    </row>
    <row r="195" spans="3:14">
      <c r="C195">
        <v>1</v>
      </c>
      <c r="D195" t="s">
        <v>161</v>
      </c>
      <c r="E195" t="s">
        <v>383</v>
      </c>
      <c r="F195" s="140">
        <v>0</v>
      </c>
      <c r="H195" s="140">
        <v>49875</v>
      </c>
      <c r="J195" s="140">
        <v>400000</v>
      </c>
      <c r="L195" s="140">
        <v>541200</v>
      </c>
      <c r="N195" s="140">
        <v>380000</v>
      </c>
    </row>
    <row r="196" spans="3:14">
      <c r="C196">
        <v>1</v>
      </c>
      <c r="D196" t="s">
        <v>161</v>
      </c>
      <c r="E196" t="s">
        <v>384</v>
      </c>
      <c r="F196" s="140">
        <v>250000</v>
      </c>
      <c r="H196" s="140">
        <v>63945</v>
      </c>
      <c r="J196" s="140">
        <v>75000</v>
      </c>
      <c r="L196" s="140">
        <v>209800</v>
      </c>
      <c r="N196" s="140">
        <v>72500</v>
      </c>
    </row>
    <row r="197" spans="3:14">
      <c r="C197">
        <v>1</v>
      </c>
      <c r="D197" t="s">
        <v>161</v>
      </c>
      <c r="E197" t="s">
        <v>385</v>
      </c>
      <c r="F197" s="140">
        <v>0</v>
      </c>
      <c r="H197" s="140">
        <v>49875</v>
      </c>
      <c r="J197" s="140">
        <v>400000</v>
      </c>
      <c r="L197" s="140">
        <v>541200</v>
      </c>
      <c r="N197" s="140">
        <v>380000</v>
      </c>
    </row>
    <row r="198" spans="3:14">
      <c r="C198">
        <v>1</v>
      </c>
      <c r="D198" t="s">
        <v>161</v>
      </c>
      <c r="E198" t="s">
        <v>386</v>
      </c>
      <c r="F198" s="140">
        <v>400000</v>
      </c>
      <c r="H198" s="140">
        <v>127764</v>
      </c>
      <c r="J198" s="140">
        <v>150000</v>
      </c>
      <c r="L198" s="140">
        <v>650000</v>
      </c>
      <c r="N198" s="140">
        <v>145000</v>
      </c>
    </row>
    <row r="199" spans="3:14">
      <c r="C199">
        <v>1</v>
      </c>
      <c r="D199" t="s">
        <v>161</v>
      </c>
      <c r="E199" t="s">
        <v>387</v>
      </c>
      <c r="F199" s="140">
        <v>0</v>
      </c>
      <c r="H199" s="140">
        <v>50050</v>
      </c>
      <c r="J199" s="140">
        <v>400000</v>
      </c>
      <c r="L199" s="140">
        <v>541200</v>
      </c>
      <c r="N199" s="140">
        <v>380000</v>
      </c>
    </row>
    <row r="200" spans="3:14">
      <c r="C200">
        <v>1</v>
      </c>
      <c r="D200" t="s">
        <v>161</v>
      </c>
      <c r="E200" t="s">
        <v>388</v>
      </c>
      <c r="F200" s="140">
        <v>450000</v>
      </c>
      <c r="H200" s="140">
        <v>542588</v>
      </c>
      <c r="J200" s="140">
        <v>225000</v>
      </c>
      <c r="L200" s="140">
        <v>750000</v>
      </c>
      <c r="N200" s="140">
        <v>450000</v>
      </c>
    </row>
    <row r="201" spans="3:14">
      <c r="C201">
        <v>1</v>
      </c>
      <c r="D201" t="s">
        <v>161</v>
      </c>
      <c r="E201" t="s">
        <v>389</v>
      </c>
      <c r="F201" s="140">
        <v>0</v>
      </c>
      <c r="H201" s="140">
        <v>50050</v>
      </c>
      <c r="J201" s="140">
        <v>900000</v>
      </c>
      <c r="L201" s="140">
        <v>541200</v>
      </c>
      <c r="N201" s="140">
        <v>400000</v>
      </c>
    </row>
    <row r="202" spans="3:14">
      <c r="C202">
        <v>1</v>
      </c>
      <c r="D202" t="s">
        <v>161</v>
      </c>
      <c r="E202" t="s">
        <v>390</v>
      </c>
      <c r="F202" s="140">
        <v>500000</v>
      </c>
      <c r="H202" s="140">
        <v>127764</v>
      </c>
      <c r="J202" s="140">
        <v>150000</v>
      </c>
      <c r="L202" s="140">
        <v>450000</v>
      </c>
      <c r="N202" s="140">
        <v>320000</v>
      </c>
    </row>
    <row r="203" spans="3:14">
      <c r="C203">
        <v>1</v>
      </c>
      <c r="D203" t="s">
        <v>161</v>
      </c>
      <c r="E203" t="s">
        <v>391</v>
      </c>
      <c r="F203" s="140">
        <v>0</v>
      </c>
      <c r="H203" s="140">
        <v>50050</v>
      </c>
      <c r="J203" s="140">
        <v>900000</v>
      </c>
      <c r="L203" s="140">
        <v>541200</v>
      </c>
      <c r="N203" s="140">
        <v>450000</v>
      </c>
    </row>
    <row r="204" spans="3:14">
      <c r="C204">
        <v>1</v>
      </c>
      <c r="D204" t="s">
        <v>161</v>
      </c>
      <c r="E204" t="s">
        <v>392</v>
      </c>
      <c r="F204" s="140">
        <v>550000</v>
      </c>
      <c r="H204" s="140">
        <v>1115100</v>
      </c>
      <c r="J204" s="140">
        <v>450000</v>
      </c>
      <c r="L204" s="140">
        <v>1950000</v>
      </c>
      <c r="N204" s="140">
        <v>650000</v>
      </c>
    </row>
    <row r="205" spans="3:14">
      <c r="C205">
        <v>1</v>
      </c>
      <c r="D205" t="s">
        <v>161</v>
      </c>
      <c r="E205" t="s">
        <v>393</v>
      </c>
      <c r="F205" s="140">
        <v>150000</v>
      </c>
      <c r="H205" s="140">
        <v>186732</v>
      </c>
      <c r="J205" s="140">
        <v>95000</v>
      </c>
      <c r="L205" s="140">
        <v>244000</v>
      </c>
      <c r="N205" s="140">
        <v>120000</v>
      </c>
    </row>
    <row r="206" spans="3:14">
      <c r="C206">
        <v>1</v>
      </c>
      <c r="D206" t="s">
        <v>161</v>
      </c>
      <c r="E206" t="s">
        <v>394</v>
      </c>
      <c r="F206" s="140">
        <v>150000</v>
      </c>
      <c r="H206" s="140">
        <v>365400</v>
      </c>
      <c r="J206" s="140">
        <v>250000</v>
      </c>
      <c r="L206" s="140">
        <v>316000</v>
      </c>
      <c r="N206" s="140">
        <v>300000</v>
      </c>
    </row>
    <row r="207" spans="3:14">
      <c r="C207">
        <v>1</v>
      </c>
      <c r="D207" t="s">
        <v>161</v>
      </c>
      <c r="E207" t="s">
        <v>395</v>
      </c>
      <c r="F207" s="140">
        <v>150000</v>
      </c>
      <c r="H207" s="140">
        <v>884520</v>
      </c>
      <c r="J207" s="140">
        <v>372000</v>
      </c>
      <c r="L207" s="140">
        <v>416000</v>
      </c>
      <c r="N207" s="140">
        <v>750000</v>
      </c>
    </row>
    <row r="208" spans="3:14">
      <c r="C208">
        <v>1</v>
      </c>
      <c r="D208" t="s">
        <v>161</v>
      </c>
      <c r="E208" t="s">
        <v>396</v>
      </c>
      <c r="F208" s="140">
        <v>150000</v>
      </c>
      <c r="H208" s="140">
        <v>982800</v>
      </c>
      <c r="J208" s="140">
        <v>448000</v>
      </c>
      <c r="L208" s="140">
        <v>488000</v>
      </c>
      <c r="N208" s="140">
        <v>1300000</v>
      </c>
    </row>
    <row r="209" spans="2:14">
      <c r="C209">
        <v>1</v>
      </c>
      <c r="D209" t="s">
        <v>161</v>
      </c>
      <c r="E209" t="s">
        <v>397</v>
      </c>
      <c r="F209" s="140">
        <v>150000</v>
      </c>
      <c r="H209" s="140">
        <v>1162800</v>
      </c>
      <c r="J209" s="140">
        <v>552000</v>
      </c>
      <c r="L209" s="140">
        <v>450000</v>
      </c>
      <c r="N209" s="140">
        <v>2500000</v>
      </c>
    </row>
    <row r="210" spans="2:14">
      <c r="C210">
        <v>1</v>
      </c>
      <c r="D210" t="s">
        <v>398</v>
      </c>
      <c r="E210" t="s">
        <v>399</v>
      </c>
      <c r="F210" s="140">
        <v>350000</v>
      </c>
      <c r="H210" s="140">
        <v>700000</v>
      </c>
      <c r="J210" s="140">
        <v>4050000</v>
      </c>
      <c r="L210" s="140">
        <v>2774800</v>
      </c>
      <c r="N210" s="140">
        <v>4000000</v>
      </c>
    </row>
    <row r="211" spans="2:14">
      <c r="C211">
        <v>1</v>
      </c>
      <c r="D211" t="s">
        <v>400</v>
      </c>
      <c r="E211" t="s">
        <v>401</v>
      </c>
      <c r="F211" s="140">
        <v>30000000</v>
      </c>
      <c r="H211" s="140">
        <v>8450000</v>
      </c>
      <c r="J211" s="140">
        <v>45000000</v>
      </c>
      <c r="L211" s="140">
        <v>39672000</v>
      </c>
      <c r="N211" s="140">
        <v>7400000</v>
      </c>
    </row>
    <row r="212" spans="2:14">
      <c r="C212">
        <v>1</v>
      </c>
      <c r="D212" t="s">
        <v>402</v>
      </c>
      <c r="E212" t="s">
        <v>403</v>
      </c>
      <c r="F212" s="140">
        <v>10000000</v>
      </c>
      <c r="H212" s="140">
        <v>8700000</v>
      </c>
      <c r="J212" s="140">
        <v>30000000</v>
      </c>
      <c r="L212" s="140">
        <v>25056000</v>
      </c>
      <c r="N212" s="140">
        <v>9200000</v>
      </c>
    </row>
    <row r="213" spans="2:14">
      <c r="C213">
        <v>1</v>
      </c>
      <c r="D213" t="s">
        <v>404</v>
      </c>
      <c r="E213" t="s">
        <v>405</v>
      </c>
      <c r="F213" s="140">
        <v>10000000</v>
      </c>
      <c r="H213" s="140">
        <v>8900000</v>
      </c>
      <c r="J213" s="140">
        <v>27000000</v>
      </c>
      <c r="L213" s="140">
        <v>30067200</v>
      </c>
      <c r="N213" s="140">
        <v>13500000</v>
      </c>
    </row>
    <row r="214" spans="2:14">
      <c r="C214">
        <v>1</v>
      </c>
      <c r="D214" t="s">
        <v>406</v>
      </c>
      <c r="E214" t="s">
        <v>407</v>
      </c>
      <c r="F214" s="140">
        <v>400000</v>
      </c>
      <c r="H214" s="140">
        <v>150000</v>
      </c>
      <c r="J214" s="140">
        <v>1300000</v>
      </c>
      <c r="L214" s="140">
        <v>1060000</v>
      </c>
      <c r="N214" s="140">
        <v>35000</v>
      </c>
    </row>
    <row r="215" spans="2:14">
      <c r="C215">
        <v>1</v>
      </c>
      <c r="D215" t="s">
        <v>408</v>
      </c>
      <c r="E215" t="s">
        <v>409</v>
      </c>
      <c r="F215" s="140">
        <v>750000</v>
      </c>
      <c r="H215" s="140">
        <v>300000</v>
      </c>
      <c r="J215" s="140">
        <v>2000000</v>
      </c>
      <c r="L215" s="140">
        <v>2440000</v>
      </c>
      <c r="N215" s="140">
        <v>60000</v>
      </c>
    </row>
    <row r="216" spans="2:14">
      <c r="B216" t="s">
        <v>410</v>
      </c>
      <c r="F216" s="140">
        <v>54692965</v>
      </c>
      <c r="H216" s="140">
        <v>34925537</v>
      </c>
      <c r="J216" s="140">
        <v>127212630</v>
      </c>
      <c r="L216" s="140">
        <v>128518021</v>
      </c>
      <c r="N216" s="140">
        <v>54513300</v>
      </c>
    </row>
    <row r="218" spans="2:14">
      <c r="B218" t="s">
        <v>411</v>
      </c>
    </row>
    <row r="219" spans="2:14">
      <c r="B219" t="s">
        <v>62</v>
      </c>
      <c r="C219" t="s">
        <v>63</v>
      </c>
      <c r="D219" t="s">
        <v>64</v>
      </c>
      <c r="E219" t="s">
        <v>65</v>
      </c>
      <c r="F219" s="140" t="s">
        <v>168</v>
      </c>
      <c r="H219" s="140" t="s">
        <v>168</v>
      </c>
      <c r="J219" s="140" t="s">
        <v>168</v>
      </c>
      <c r="L219" s="140" t="s">
        <v>168</v>
      </c>
      <c r="N219" s="140" t="s">
        <v>168</v>
      </c>
    </row>
    <row r="220" spans="2:14">
      <c r="B220" t="s">
        <v>412</v>
      </c>
      <c r="C220">
        <v>1</v>
      </c>
      <c r="D220" t="s">
        <v>413</v>
      </c>
      <c r="E220" t="s">
        <v>414</v>
      </c>
      <c r="F220" s="140">
        <v>1000000</v>
      </c>
      <c r="H220" s="140">
        <v>7000000</v>
      </c>
      <c r="J220" s="140">
        <v>50000000</v>
      </c>
      <c r="L220" s="140">
        <v>25600000</v>
      </c>
      <c r="N220" s="140">
        <v>9000000</v>
      </c>
    </row>
    <row r="221" spans="2:14">
      <c r="B221" t="s">
        <v>415</v>
      </c>
      <c r="F221" s="140">
        <v>1000000</v>
      </c>
      <c r="H221" s="140">
        <v>7000000</v>
      </c>
      <c r="J221" s="140">
        <v>50000000</v>
      </c>
      <c r="L221" s="140">
        <v>25600000</v>
      </c>
      <c r="N221" s="140">
        <v>9000000</v>
      </c>
    </row>
    <row r="223" spans="2:14">
      <c r="B223" t="s">
        <v>416</v>
      </c>
      <c r="F223" s="140">
        <v>55692965</v>
      </c>
      <c r="H223" s="140">
        <v>41925537</v>
      </c>
      <c r="J223" s="140">
        <v>177212630</v>
      </c>
      <c r="L223" s="140">
        <v>154118021</v>
      </c>
      <c r="N223" s="140">
        <v>63513300</v>
      </c>
    </row>
    <row r="226" spans="2:14">
      <c r="B226" t="s">
        <v>417</v>
      </c>
      <c r="F226" s="140">
        <v>306855002.56530416</v>
      </c>
      <c r="H226" s="140">
        <v>155189185</v>
      </c>
      <c r="J226" s="140">
        <v>378585355</v>
      </c>
      <c r="L226" s="140">
        <v>540933939.39999998</v>
      </c>
      <c r="N226" s="140">
        <v>197531800</v>
      </c>
    </row>
    <row r="228" spans="2:14">
      <c r="B228" t="s">
        <v>418</v>
      </c>
      <c r="E228" t="s">
        <v>419</v>
      </c>
    </row>
    <row r="229" spans="2:14">
      <c r="B229" t="s">
        <v>420</v>
      </c>
    </row>
    <row r="230" spans="2:14">
      <c r="B230" t="s">
        <v>421</v>
      </c>
      <c r="E230">
        <v>12581780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
  <sheetViews>
    <sheetView topLeftCell="A10" workbookViewId="0">
      <selection activeCell="D25" sqref="D25"/>
    </sheetView>
  </sheetViews>
  <sheetFormatPr baseColWidth="10" defaultColWidth="9.140625" defaultRowHeight="15"/>
  <cols>
    <col min="1" max="1" width="11.42578125" customWidth="1"/>
    <col min="2" max="2" width="20.140625" customWidth="1"/>
    <col min="3" max="256" width="11.42578125" customWidth="1"/>
  </cols>
  <sheetData>
    <row r="1" spans="1:7">
      <c r="A1" s="399" t="s">
        <v>422</v>
      </c>
      <c r="B1" s="399"/>
      <c r="C1" s="399"/>
      <c r="D1" s="399"/>
      <c r="E1" s="399"/>
      <c r="F1" s="399"/>
      <c r="G1" s="399"/>
    </row>
    <row r="2" spans="1:7" ht="45">
      <c r="A2" s="399" t="s">
        <v>62</v>
      </c>
      <c r="B2" s="399"/>
      <c r="C2" s="182" t="s">
        <v>63</v>
      </c>
      <c r="D2" s="182" t="s">
        <v>64</v>
      </c>
      <c r="E2" s="280" t="s">
        <v>65</v>
      </c>
      <c r="F2" s="183" t="s">
        <v>66</v>
      </c>
      <c r="G2" s="183" t="s">
        <v>67</v>
      </c>
    </row>
    <row r="3" spans="1:7">
      <c r="A3" s="280"/>
      <c r="B3" s="184" t="s">
        <v>423</v>
      </c>
      <c r="C3" s="182"/>
      <c r="D3" s="182"/>
      <c r="E3" s="280"/>
      <c r="F3" s="183"/>
      <c r="G3" s="183"/>
    </row>
    <row r="4" spans="1:7">
      <c r="A4" s="185" t="s">
        <v>424</v>
      </c>
      <c r="B4" s="184" t="s">
        <v>425</v>
      </c>
      <c r="C4" s="185"/>
      <c r="D4" s="185"/>
      <c r="E4" s="185"/>
      <c r="F4" s="185"/>
      <c r="G4" s="185"/>
    </row>
    <row r="5" spans="1:7" ht="360">
      <c r="A5" s="186">
        <v>2.1</v>
      </c>
      <c r="B5" s="187" t="s">
        <v>426</v>
      </c>
      <c r="C5" s="188">
        <v>1</v>
      </c>
      <c r="D5" s="186" t="s">
        <v>427</v>
      </c>
      <c r="E5" s="189" t="s">
        <v>428</v>
      </c>
      <c r="F5" s="190"/>
      <c r="G5" s="190"/>
    </row>
    <row r="6" spans="1:7" ht="360">
      <c r="A6" s="191" t="s">
        <v>429</v>
      </c>
      <c r="B6" s="187" t="s">
        <v>430</v>
      </c>
      <c r="C6" s="188">
        <v>1</v>
      </c>
      <c r="D6" s="186" t="s">
        <v>427</v>
      </c>
      <c r="E6" s="189" t="s">
        <v>431</v>
      </c>
      <c r="F6" s="190"/>
      <c r="G6" s="190"/>
    </row>
    <row r="7" spans="1:7" ht="409.5">
      <c r="A7" s="192" t="s">
        <v>429</v>
      </c>
      <c r="B7" s="187" t="s">
        <v>432</v>
      </c>
      <c r="C7" s="188">
        <v>1</v>
      </c>
      <c r="D7" s="186" t="s">
        <v>433</v>
      </c>
      <c r="E7" s="189" t="s">
        <v>434</v>
      </c>
      <c r="F7" s="190"/>
      <c r="G7" s="190"/>
    </row>
    <row r="8" spans="1:7" ht="101.25">
      <c r="A8" s="186">
        <v>2.2000000000000002</v>
      </c>
      <c r="B8" s="187" t="s">
        <v>435</v>
      </c>
      <c r="C8" s="188">
        <v>1</v>
      </c>
      <c r="D8" s="186" t="s">
        <v>436</v>
      </c>
      <c r="E8" s="189" t="s">
        <v>437</v>
      </c>
      <c r="F8" s="190"/>
      <c r="G8" s="190"/>
    </row>
    <row r="9" spans="1:7" ht="123.75">
      <c r="A9" s="186">
        <v>2.2999999999999998</v>
      </c>
      <c r="B9" s="187" t="s">
        <v>438</v>
      </c>
      <c r="C9" s="193">
        <v>1</v>
      </c>
      <c r="D9" s="186" t="s">
        <v>439</v>
      </c>
      <c r="E9" s="189" t="s">
        <v>440</v>
      </c>
      <c r="F9" s="190"/>
      <c r="G9" s="190"/>
    </row>
    <row r="10" spans="1:7" ht="45.75">
      <c r="A10" s="185"/>
      <c r="B10" s="184" t="s">
        <v>441</v>
      </c>
      <c r="C10" s="185"/>
      <c r="D10" s="185"/>
      <c r="E10" s="185"/>
      <c r="F10" s="185"/>
      <c r="G10" s="185"/>
    </row>
    <row r="11" spans="1:7">
      <c r="A11" s="190">
        <v>1</v>
      </c>
      <c r="B11" s="194" t="s">
        <v>351</v>
      </c>
      <c r="C11" s="193">
        <v>1</v>
      </c>
      <c r="D11" s="195" t="s">
        <v>161</v>
      </c>
      <c r="E11" s="190"/>
      <c r="F11" s="190"/>
      <c r="G11" s="190"/>
    </row>
    <row r="12" spans="1:7">
      <c r="A12" s="190">
        <f t="shared" ref="A12:A50" si="0">+A11+1</f>
        <v>2</v>
      </c>
      <c r="B12" s="194" t="s">
        <v>352</v>
      </c>
      <c r="C12" s="193">
        <v>1</v>
      </c>
      <c r="D12" s="195" t="s">
        <v>161</v>
      </c>
      <c r="E12" s="190"/>
      <c r="F12" s="190"/>
      <c r="G12" s="190"/>
    </row>
    <row r="13" spans="1:7">
      <c r="A13" s="190">
        <f t="shared" si="0"/>
        <v>3</v>
      </c>
      <c r="B13" s="194" t="s">
        <v>353</v>
      </c>
      <c r="C13" s="193">
        <v>1</v>
      </c>
      <c r="D13" s="195" t="s">
        <v>161</v>
      </c>
      <c r="E13" s="190"/>
      <c r="F13" s="190"/>
      <c r="G13" s="190"/>
    </row>
    <row r="14" spans="1:7" ht="22.5">
      <c r="A14" s="190">
        <f t="shared" si="0"/>
        <v>4</v>
      </c>
      <c r="B14" s="194" t="s">
        <v>354</v>
      </c>
      <c r="C14" s="193">
        <v>1</v>
      </c>
      <c r="D14" s="195" t="s">
        <v>161</v>
      </c>
      <c r="E14" s="190"/>
      <c r="F14" s="190"/>
      <c r="G14" s="190"/>
    </row>
    <row r="15" spans="1:7" ht="22.5">
      <c r="A15" s="190">
        <f t="shared" si="0"/>
        <v>5</v>
      </c>
      <c r="B15" s="194" t="s">
        <v>355</v>
      </c>
      <c r="C15" s="193">
        <v>1</v>
      </c>
      <c r="D15" s="195" t="s">
        <v>161</v>
      </c>
      <c r="E15" s="190"/>
      <c r="F15" s="190"/>
      <c r="G15" s="190"/>
    </row>
    <row r="16" spans="1:7" ht="22.5">
      <c r="A16" s="190">
        <f t="shared" si="0"/>
        <v>6</v>
      </c>
      <c r="B16" s="194" t="s">
        <v>356</v>
      </c>
      <c r="C16" s="193">
        <v>1</v>
      </c>
      <c r="D16" s="195" t="s">
        <v>161</v>
      </c>
      <c r="E16" s="190"/>
      <c r="F16" s="190"/>
      <c r="G16" s="190"/>
    </row>
    <row r="17" spans="1:7" ht="22.5">
      <c r="A17" s="190">
        <f t="shared" si="0"/>
        <v>7</v>
      </c>
      <c r="B17" s="194" t="s">
        <v>357</v>
      </c>
      <c r="C17" s="193">
        <v>1</v>
      </c>
      <c r="D17" s="195" t="s">
        <v>161</v>
      </c>
      <c r="E17" s="190"/>
      <c r="F17" s="190"/>
      <c r="G17" s="190"/>
    </row>
    <row r="18" spans="1:7" ht="22.5">
      <c r="A18" s="190">
        <f t="shared" si="0"/>
        <v>8</v>
      </c>
      <c r="B18" s="194" t="s">
        <v>358</v>
      </c>
      <c r="C18" s="193">
        <v>1</v>
      </c>
      <c r="D18" s="195" t="s">
        <v>161</v>
      </c>
      <c r="E18" s="190"/>
      <c r="F18" s="190"/>
      <c r="G18" s="190"/>
    </row>
    <row r="19" spans="1:7" ht="22.5">
      <c r="A19" s="190">
        <f t="shared" si="0"/>
        <v>9</v>
      </c>
      <c r="B19" s="194" t="s">
        <v>359</v>
      </c>
      <c r="C19" s="193">
        <v>1</v>
      </c>
      <c r="D19" s="195" t="s">
        <v>161</v>
      </c>
      <c r="E19" s="190"/>
      <c r="F19" s="190"/>
      <c r="G19" s="190"/>
    </row>
    <row r="20" spans="1:7" ht="22.5">
      <c r="A20" s="190">
        <f t="shared" si="0"/>
        <v>10</v>
      </c>
      <c r="B20" s="194" t="s">
        <v>360</v>
      </c>
      <c r="C20" s="193">
        <v>1</v>
      </c>
      <c r="D20" s="195" t="s">
        <v>161</v>
      </c>
      <c r="E20" s="190"/>
      <c r="F20" s="190"/>
      <c r="G20" s="190"/>
    </row>
    <row r="21" spans="1:7" ht="22.5">
      <c r="A21" s="190">
        <f t="shared" si="0"/>
        <v>11</v>
      </c>
      <c r="B21" s="194" t="s">
        <v>361</v>
      </c>
      <c r="C21" s="193">
        <v>1</v>
      </c>
      <c r="D21" s="195" t="s">
        <v>161</v>
      </c>
      <c r="E21" s="190"/>
      <c r="F21" s="190"/>
      <c r="G21" s="190"/>
    </row>
    <row r="22" spans="1:7" ht="22.5">
      <c r="A22" s="190">
        <f t="shared" si="0"/>
        <v>12</v>
      </c>
      <c r="B22" s="194" t="s">
        <v>362</v>
      </c>
      <c r="C22" s="193">
        <v>1</v>
      </c>
      <c r="D22" s="195" t="s">
        <v>161</v>
      </c>
      <c r="E22" s="190"/>
      <c r="F22" s="190"/>
      <c r="G22" s="190"/>
    </row>
    <row r="23" spans="1:7" ht="22.5">
      <c r="A23" s="190">
        <f t="shared" si="0"/>
        <v>13</v>
      </c>
      <c r="B23" s="194" t="s">
        <v>363</v>
      </c>
      <c r="C23" s="193">
        <v>1</v>
      </c>
      <c r="D23" s="195" t="s">
        <v>161</v>
      </c>
      <c r="E23" s="190"/>
      <c r="F23" s="190"/>
      <c r="G23" s="190"/>
    </row>
    <row r="24" spans="1:7" ht="22.5">
      <c r="A24" s="190">
        <f t="shared" si="0"/>
        <v>14</v>
      </c>
      <c r="B24" s="194" t="s">
        <v>364</v>
      </c>
      <c r="C24" s="193">
        <v>1</v>
      </c>
      <c r="D24" s="195" t="s">
        <v>161</v>
      </c>
      <c r="E24" s="190"/>
      <c r="F24" s="190"/>
      <c r="G24" s="190"/>
    </row>
    <row r="25" spans="1:7">
      <c r="A25" s="190">
        <f t="shared" si="0"/>
        <v>15</v>
      </c>
      <c r="B25" s="194" t="s">
        <v>368</v>
      </c>
      <c r="C25" s="193">
        <v>1</v>
      </c>
      <c r="D25" s="195" t="s">
        <v>161</v>
      </c>
      <c r="E25" s="190"/>
      <c r="F25" s="190"/>
      <c r="G25" s="190"/>
    </row>
    <row r="26" spans="1:7" ht="22.5">
      <c r="A26" s="190">
        <f t="shared" si="0"/>
        <v>16</v>
      </c>
      <c r="B26" s="194" t="s">
        <v>442</v>
      </c>
      <c r="C26" s="193">
        <v>1</v>
      </c>
      <c r="D26" s="195" t="s">
        <v>161</v>
      </c>
      <c r="E26" s="190"/>
      <c r="F26" s="190"/>
      <c r="G26" s="190"/>
    </row>
    <row r="27" spans="1:7" ht="33.75">
      <c r="A27" s="190">
        <f t="shared" si="0"/>
        <v>17</v>
      </c>
      <c r="B27" s="194" t="s">
        <v>443</v>
      </c>
      <c r="C27" s="193">
        <v>1</v>
      </c>
      <c r="D27" s="195" t="s">
        <v>161</v>
      </c>
      <c r="E27" s="190"/>
      <c r="F27" s="190"/>
      <c r="G27" s="190"/>
    </row>
    <row r="28" spans="1:7" ht="33.75">
      <c r="A28" s="190">
        <f t="shared" si="0"/>
        <v>18</v>
      </c>
      <c r="B28" s="196" t="s">
        <v>443</v>
      </c>
      <c r="C28" s="193">
        <v>1</v>
      </c>
      <c r="D28" s="195" t="s">
        <v>161</v>
      </c>
      <c r="E28" s="190"/>
      <c r="F28" s="190"/>
      <c r="G28" s="190"/>
    </row>
    <row r="29" spans="1:7" ht="33.75">
      <c r="A29" s="190">
        <f t="shared" si="0"/>
        <v>19</v>
      </c>
      <c r="B29" s="196" t="s">
        <v>444</v>
      </c>
      <c r="C29" s="193">
        <v>1</v>
      </c>
      <c r="D29" s="195" t="s">
        <v>161</v>
      </c>
      <c r="E29" s="190"/>
      <c r="F29" s="190"/>
      <c r="G29" s="190"/>
    </row>
    <row r="30" spans="1:7" ht="22.5">
      <c r="A30" s="190">
        <f t="shared" si="0"/>
        <v>20</v>
      </c>
      <c r="B30" s="196" t="s">
        <v>445</v>
      </c>
      <c r="C30" s="193">
        <v>1</v>
      </c>
      <c r="D30" s="195" t="s">
        <v>161</v>
      </c>
      <c r="E30" s="190"/>
      <c r="F30" s="190"/>
      <c r="G30" s="190"/>
    </row>
    <row r="31" spans="1:7" ht="22.5">
      <c r="A31" s="190">
        <f t="shared" si="0"/>
        <v>21</v>
      </c>
      <c r="B31" s="196" t="s">
        <v>446</v>
      </c>
      <c r="C31" s="193">
        <v>1</v>
      </c>
      <c r="D31" s="195" t="s">
        <v>161</v>
      </c>
      <c r="E31" s="190"/>
      <c r="F31" s="190"/>
      <c r="G31" s="190"/>
    </row>
    <row r="32" spans="1:7" ht="22.5">
      <c r="A32" s="190">
        <f t="shared" si="0"/>
        <v>22</v>
      </c>
      <c r="B32" s="194" t="s">
        <v>379</v>
      </c>
      <c r="C32" s="193">
        <v>1</v>
      </c>
      <c r="D32" s="195" t="s">
        <v>161</v>
      </c>
      <c r="E32" s="190"/>
      <c r="F32" s="190"/>
      <c r="G32" s="190"/>
    </row>
    <row r="33" spans="1:7" ht="22.5">
      <c r="A33" s="190">
        <f t="shared" si="0"/>
        <v>23</v>
      </c>
      <c r="B33" s="194" t="s">
        <v>380</v>
      </c>
      <c r="C33" s="193">
        <v>1</v>
      </c>
      <c r="D33" s="195" t="s">
        <v>161</v>
      </c>
      <c r="E33" s="190"/>
      <c r="F33" s="190"/>
      <c r="G33" s="190"/>
    </row>
    <row r="34" spans="1:7" ht="22.5">
      <c r="A34" s="190">
        <f t="shared" si="0"/>
        <v>24</v>
      </c>
      <c r="B34" s="194" t="s">
        <v>381</v>
      </c>
      <c r="C34" s="193">
        <v>1</v>
      </c>
      <c r="D34" s="195" t="s">
        <v>161</v>
      </c>
      <c r="E34" s="190"/>
      <c r="F34" s="190"/>
      <c r="G34" s="190"/>
    </row>
    <row r="35" spans="1:7" ht="22.5">
      <c r="A35" s="190">
        <f t="shared" si="0"/>
        <v>25</v>
      </c>
      <c r="B35" s="194" t="s">
        <v>382</v>
      </c>
      <c r="C35" s="193">
        <v>1</v>
      </c>
      <c r="D35" s="195" t="s">
        <v>161</v>
      </c>
      <c r="E35" s="190"/>
      <c r="F35" s="190"/>
      <c r="G35" s="190"/>
    </row>
    <row r="36" spans="1:7" ht="22.5">
      <c r="A36" s="190">
        <f t="shared" si="0"/>
        <v>26</v>
      </c>
      <c r="B36" s="194" t="s">
        <v>383</v>
      </c>
      <c r="C36" s="193">
        <v>1</v>
      </c>
      <c r="D36" s="195" t="s">
        <v>161</v>
      </c>
      <c r="E36" s="190"/>
      <c r="F36" s="190"/>
      <c r="G36" s="190"/>
    </row>
    <row r="37" spans="1:7" ht="22.5">
      <c r="A37" s="190">
        <f t="shared" si="0"/>
        <v>27</v>
      </c>
      <c r="B37" s="194" t="s">
        <v>384</v>
      </c>
      <c r="C37" s="193">
        <v>1</v>
      </c>
      <c r="D37" s="195" t="s">
        <v>161</v>
      </c>
      <c r="E37" s="190"/>
      <c r="F37" s="190"/>
      <c r="G37" s="190"/>
    </row>
    <row r="38" spans="1:7" ht="22.5">
      <c r="A38" s="190">
        <f t="shared" si="0"/>
        <v>28</v>
      </c>
      <c r="B38" s="194" t="s">
        <v>385</v>
      </c>
      <c r="C38" s="193">
        <v>1</v>
      </c>
      <c r="D38" s="195" t="s">
        <v>161</v>
      </c>
      <c r="E38" s="190"/>
      <c r="F38" s="190"/>
      <c r="G38" s="190"/>
    </row>
    <row r="39" spans="1:7" ht="22.5">
      <c r="A39" s="190">
        <f t="shared" si="0"/>
        <v>29</v>
      </c>
      <c r="B39" s="194" t="s">
        <v>386</v>
      </c>
      <c r="C39" s="193">
        <v>1</v>
      </c>
      <c r="D39" s="195" t="s">
        <v>161</v>
      </c>
      <c r="E39" s="190"/>
      <c r="F39" s="190"/>
      <c r="G39" s="190"/>
    </row>
    <row r="40" spans="1:7" ht="22.5">
      <c r="A40" s="190">
        <f t="shared" si="0"/>
        <v>30</v>
      </c>
      <c r="B40" s="194" t="s">
        <v>387</v>
      </c>
      <c r="C40" s="193">
        <v>1</v>
      </c>
      <c r="D40" s="195" t="s">
        <v>161</v>
      </c>
      <c r="E40" s="190"/>
      <c r="F40" s="190"/>
      <c r="G40" s="190"/>
    </row>
    <row r="41" spans="1:7" ht="22.5">
      <c r="A41" s="190">
        <f t="shared" si="0"/>
        <v>31</v>
      </c>
      <c r="B41" s="194" t="s">
        <v>388</v>
      </c>
      <c r="C41" s="193">
        <v>1</v>
      </c>
      <c r="D41" s="195" t="s">
        <v>161</v>
      </c>
      <c r="E41" s="190"/>
      <c r="F41" s="190"/>
      <c r="G41" s="190"/>
    </row>
    <row r="42" spans="1:7" ht="22.5">
      <c r="A42" s="190">
        <f t="shared" si="0"/>
        <v>32</v>
      </c>
      <c r="B42" s="194" t="s">
        <v>389</v>
      </c>
      <c r="C42" s="193">
        <v>1</v>
      </c>
      <c r="D42" s="195" t="s">
        <v>161</v>
      </c>
      <c r="E42" s="190"/>
      <c r="F42" s="190"/>
      <c r="G42" s="190"/>
    </row>
    <row r="43" spans="1:7" ht="22.5">
      <c r="A43" s="190">
        <f t="shared" si="0"/>
        <v>33</v>
      </c>
      <c r="B43" s="194" t="s">
        <v>390</v>
      </c>
      <c r="C43" s="193">
        <v>1</v>
      </c>
      <c r="D43" s="195" t="s">
        <v>161</v>
      </c>
      <c r="E43" s="190"/>
      <c r="F43" s="190"/>
      <c r="G43" s="190"/>
    </row>
    <row r="44" spans="1:7" ht="22.5">
      <c r="A44" s="190">
        <f t="shared" si="0"/>
        <v>34</v>
      </c>
      <c r="B44" s="194" t="s">
        <v>391</v>
      </c>
      <c r="C44" s="193">
        <v>1</v>
      </c>
      <c r="D44" s="195" t="s">
        <v>161</v>
      </c>
      <c r="E44" s="190"/>
      <c r="F44" s="190"/>
      <c r="G44" s="190"/>
    </row>
    <row r="45" spans="1:7" ht="22.5">
      <c r="A45" s="190">
        <f t="shared" si="0"/>
        <v>35</v>
      </c>
      <c r="B45" s="194" t="s">
        <v>392</v>
      </c>
      <c r="C45" s="193">
        <v>1</v>
      </c>
      <c r="D45" s="195" t="s">
        <v>161</v>
      </c>
      <c r="E45" s="190"/>
      <c r="F45" s="190"/>
      <c r="G45" s="190"/>
    </row>
    <row r="46" spans="1:7" ht="33.75">
      <c r="A46" s="190">
        <f t="shared" si="0"/>
        <v>36</v>
      </c>
      <c r="B46" s="194" t="s">
        <v>393</v>
      </c>
      <c r="C46" s="193">
        <v>1</v>
      </c>
      <c r="D46" s="195" t="s">
        <v>161</v>
      </c>
      <c r="E46" s="190"/>
      <c r="F46" s="190"/>
      <c r="G46" s="190"/>
    </row>
    <row r="47" spans="1:7" ht="33.75">
      <c r="A47" s="190">
        <f t="shared" si="0"/>
        <v>37</v>
      </c>
      <c r="B47" s="194" t="s">
        <v>394</v>
      </c>
      <c r="C47" s="193">
        <v>1</v>
      </c>
      <c r="D47" s="195" t="s">
        <v>161</v>
      </c>
      <c r="E47" s="190"/>
      <c r="F47" s="190"/>
      <c r="G47" s="190"/>
    </row>
    <row r="48" spans="1:7" ht="22.5">
      <c r="A48" s="190">
        <f t="shared" si="0"/>
        <v>38</v>
      </c>
      <c r="B48" s="194" t="s">
        <v>395</v>
      </c>
      <c r="C48" s="193">
        <v>1</v>
      </c>
      <c r="D48" s="195" t="s">
        <v>161</v>
      </c>
      <c r="E48" s="190"/>
      <c r="F48" s="190"/>
      <c r="G48" s="190"/>
    </row>
    <row r="49" spans="1:7" ht="22.5">
      <c r="A49" s="190">
        <f t="shared" si="0"/>
        <v>39</v>
      </c>
      <c r="B49" s="194" t="s">
        <v>396</v>
      </c>
      <c r="C49" s="193">
        <v>1</v>
      </c>
      <c r="D49" s="195" t="s">
        <v>161</v>
      </c>
      <c r="E49" s="190"/>
      <c r="F49" s="190"/>
      <c r="G49" s="190"/>
    </row>
    <row r="50" spans="1:7" ht="22.5">
      <c r="A50" s="190">
        <f t="shared" si="0"/>
        <v>40</v>
      </c>
      <c r="B50" s="194" t="s">
        <v>397</v>
      </c>
      <c r="C50" s="193">
        <v>1</v>
      </c>
      <c r="D50" s="197" t="s">
        <v>161</v>
      </c>
      <c r="E50" s="190"/>
      <c r="F50" s="190"/>
      <c r="G50" s="190"/>
    </row>
    <row r="51" spans="1:7">
      <c r="A51" s="185"/>
      <c r="B51" s="184" t="s">
        <v>447</v>
      </c>
      <c r="C51" s="185"/>
      <c r="D51" s="185"/>
      <c r="E51" s="185"/>
      <c r="F51" s="185"/>
      <c r="G51" s="185"/>
    </row>
    <row r="52" spans="1:7" ht="34.5">
      <c r="A52" s="198">
        <v>4</v>
      </c>
      <c r="B52" s="199" t="s">
        <v>448</v>
      </c>
      <c r="C52" s="193">
        <v>3</v>
      </c>
      <c r="D52" s="197" t="s">
        <v>449</v>
      </c>
      <c r="E52" s="198" t="s">
        <v>450</v>
      </c>
      <c r="F52" s="190"/>
      <c r="G52" s="190"/>
    </row>
    <row r="53" spans="1:7">
      <c r="A53" s="185"/>
      <c r="B53" s="200" t="s">
        <v>451</v>
      </c>
      <c r="C53" s="185"/>
      <c r="D53" s="185"/>
      <c r="E53" s="185"/>
      <c r="F53" s="185"/>
      <c r="G53" s="185"/>
    </row>
    <row r="54" spans="1:7">
      <c r="A54" s="190" t="s">
        <v>452</v>
      </c>
      <c r="B54" s="194" t="s">
        <v>453</v>
      </c>
      <c r="C54" s="193">
        <v>1</v>
      </c>
      <c r="D54" s="195" t="s">
        <v>454</v>
      </c>
      <c r="E54" s="190" t="s">
        <v>455</v>
      </c>
      <c r="F54" s="190"/>
      <c r="G54" s="190"/>
    </row>
    <row r="55" spans="1:7" ht="327">
      <c r="A55" s="190" t="s">
        <v>456</v>
      </c>
      <c r="B55" s="194" t="s">
        <v>457</v>
      </c>
      <c r="C55" s="188">
        <v>1</v>
      </c>
      <c r="D55" s="195" t="s">
        <v>449</v>
      </c>
      <c r="E55" s="201" t="s">
        <v>458</v>
      </c>
      <c r="F55" s="190"/>
      <c r="G55" s="190"/>
    </row>
    <row r="56" spans="1:7" ht="57">
      <c r="A56" s="190" t="s">
        <v>459</v>
      </c>
      <c r="B56" s="194" t="s">
        <v>460</v>
      </c>
      <c r="C56" s="193">
        <v>1</v>
      </c>
      <c r="D56" s="195" t="s">
        <v>461</v>
      </c>
      <c r="E56" s="202" t="s">
        <v>462</v>
      </c>
      <c r="F56" s="190"/>
      <c r="G56" s="190"/>
    </row>
    <row r="57" spans="1:7" ht="45">
      <c r="A57" s="190" t="s">
        <v>463</v>
      </c>
      <c r="B57" s="194" t="s">
        <v>464</v>
      </c>
      <c r="C57" s="193">
        <v>1</v>
      </c>
      <c r="D57" s="195" t="s">
        <v>465</v>
      </c>
      <c r="E57" s="190" t="s">
        <v>455</v>
      </c>
      <c r="F57" s="190"/>
      <c r="G57" s="190"/>
    </row>
    <row r="58" spans="1:7" ht="90.75">
      <c r="A58" s="190" t="s">
        <v>466</v>
      </c>
      <c r="B58" s="194" t="s">
        <v>467</v>
      </c>
      <c r="C58" s="193">
        <v>1</v>
      </c>
      <c r="D58" s="195" t="s">
        <v>468</v>
      </c>
      <c r="E58" s="201" t="s">
        <v>469</v>
      </c>
      <c r="F58" s="190"/>
      <c r="G58" s="190"/>
    </row>
    <row r="59" spans="1:7" ht="68.25">
      <c r="A59" s="185"/>
      <c r="B59" s="200" t="s">
        <v>470</v>
      </c>
      <c r="C59" s="185"/>
      <c r="D59" s="185"/>
      <c r="E59" s="185"/>
      <c r="F59" s="185"/>
      <c r="G59" s="185"/>
    </row>
    <row r="60" spans="1:7">
      <c r="A60" s="190"/>
      <c r="B60" s="194" t="s">
        <v>471</v>
      </c>
      <c r="C60" s="193"/>
      <c r="D60" s="195"/>
      <c r="E60" s="201"/>
      <c r="F60" s="190"/>
      <c r="G60" s="190"/>
    </row>
    <row r="61" spans="1:7">
      <c r="A61" s="185"/>
      <c r="B61" s="200" t="s">
        <v>472</v>
      </c>
      <c r="C61" s="185"/>
      <c r="D61" s="185"/>
      <c r="E61" s="185"/>
      <c r="F61" s="185"/>
      <c r="G61" s="185"/>
    </row>
    <row r="62" spans="1:7" ht="180.75">
      <c r="A62" s="186">
        <v>7.1</v>
      </c>
      <c r="B62" s="187" t="s">
        <v>473</v>
      </c>
      <c r="C62" s="188">
        <v>1</v>
      </c>
      <c r="D62" s="203" t="s">
        <v>161</v>
      </c>
      <c r="E62" s="202" t="s">
        <v>474</v>
      </c>
      <c r="F62" s="190"/>
      <c r="G62" s="190"/>
    </row>
    <row r="63" spans="1:7">
      <c r="A63" s="204"/>
      <c r="B63" s="205" t="s">
        <v>475</v>
      </c>
      <c r="C63" s="204"/>
      <c r="D63" s="204"/>
      <c r="E63" s="204"/>
      <c r="F63" s="204"/>
      <c r="G63" s="204"/>
    </row>
    <row r="64" spans="1:7" ht="409.5">
      <c r="A64" s="186">
        <v>1</v>
      </c>
      <c r="B64" s="194" t="s">
        <v>476</v>
      </c>
      <c r="C64" s="193"/>
      <c r="D64" s="206" t="s">
        <v>465</v>
      </c>
      <c r="E64" s="189" t="s">
        <v>477</v>
      </c>
      <c r="F64" s="190"/>
      <c r="G64" s="190"/>
    </row>
    <row r="65" spans="1:7" ht="45">
      <c r="A65" s="204"/>
      <c r="B65" s="205" t="s">
        <v>478</v>
      </c>
      <c r="C65" s="204"/>
      <c r="D65" s="204"/>
      <c r="E65" s="204"/>
      <c r="F65" s="204"/>
      <c r="G65" s="204"/>
    </row>
    <row r="66" spans="1:7" ht="57">
      <c r="A66" s="190">
        <v>9</v>
      </c>
      <c r="B66" s="194" t="s">
        <v>479</v>
      </c>
      <c r="C66" s="193">
        <v>1</v>
      </c>
      <c r="D66" s="190" t="s">
        <v>161</v>
      </c>
      <c r="E66" s="202" t="s">
        <v>480</v>
      </c>
      <c r="F66" s="190"/>
      <c r="G66" s="190"/>
    </row>
    <row r="67" spans="1:7" ht="34.5">
      <c r="A67" s="190">
        <v>9.1</v>
      </c>
      <c r="B67" s="194" t="s">
        <v>481</v>
      </c>
      <c r="C67" s="193">
        <v>1</v>
      </c>
      <c r="D67" s="190" t="s">
        <v>161</v>
      </c>
      <c r="E67" s="202" t="s">
        <v>482</v>
      </c>
      <c r="F67" s="190"/>
      <c r="G67" s="190"/>
    </row>
  </sheetData>
  <mergeCells count="2">
    <mergeCell ref="A1:G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2"/>
  <sheetViews>
    <sheetView tabSelected="1" topLeftCell="A28" zoomScale="70" zoomScaleNormal="70" workbookViewId="0">
      <selection activeCell="A2" sqref="A2:E2"/>
    </sheetView>
  </sheetViews>
  <sheetFormatPr baseColWidth="10" defaultColWidth="9.140625" defaultRowHeight="15"/>
  <cols>
    <col min="1" max="1" width="10.140625" customWidth="1"/>
    <col min="2" max="2" width="78" customWidth="1"/>
    <col min="3" max="3" width="15.42578125" customWidth="1"/>
    <col min="4" max="4" width="24.42578125" customWidth="1"/>
    <col min="5" max="5" width="31.42578125" bestFit="1" customWidth="1"/>
    <col min="6" max="248" width="11.42578125" customWidth="1"/>
  </cols>
  <sheetData>
    <row r="1" spans="1:5">
      <c r="A1" s="412" t="s">
        <v>483</v>
      </c>
      <c r="B1" s="413"/>
      <c r="C1" s="413"/>
      <c r="D1" s="413"/>
      <c r="E1" s="414"/>
    </row>
    <row r="2" spans="1:5">
      <c r="A2" s="430" t="s">
        <v>484</v>
      </c>
      <c r="B2" s="431"/>
      <c r="C2" s="431"/>
      <c r="D2" s="431"/>
      <c r="E2" s="432"/>
    </row>
    <row r="3" spans="1:5">
      <c r="A3" s="433" t="s">
        <v>485</v>
      </c>
      <c r="B3" s="416"/>
      <c r="C3" s="416"/>
      <c r="D3" s="416"/>
      <c r="E3" s="417"/>
    </row>
    <row r="4" spans="1:5">
      <c r="A4" s="434" t="s">
        <v>486</v>
      </c>
      <c r="B4" s="435"/>
      <c r="C4" s="435"/>
      <c r="D4" s="435"/>
      <c r="E4" s="436"/>
    </row>
    <row r="5" spans="1:5">
      <c r="A5" s="437" t="s">
        <v>487</v>
      </c>
      <c r="B5" s="438"/>
      <c r="C5" s="438"/>
      <c r="D5" s="438"/>
      <c r="E5" s="439"/>
    </row>
    <row r="6" spans="1:5">
      <c r="A6" s="440" t="s">
        <v>488</v>
      </c>
      <c r="B6" s="441"/>
      <c r="C6" s="441"/>
      <c r="D6" s="441"/>
      <c r="E6" s="442"/>
    </row>
    <row r="7" spans="1:5">
      <c r="A7" s="443"/>
      <c r="B7" s="441"/>
      <c r="C7" s="441"/>
      <c r="D7" s="441"/>
      <c r="E7" s="442"/>
    </row>
    <row r="8" spans="1:5">
      <c r="A8" s="443"/>
      <c r="B8" s="441"/>
      <c r="C8" s="441"/>
      <c r="D8" s="441"/>
      <c r="E8" s="442"/>
    </row>
    <row r="9" spans="1:5" ht="15.75" thickBot="1">
      <c r="A9" s="415"/>
      <c r="B9" s="416"/>
      <c r="C9" s="416"/>
      <c r="D9" s="416"/>
      <c r="E9" s="417"/>
    </row>
    <row r="10" spans="1:5">
      <c r="A10" s="418" t="s">
        <v>489</v>
      </c>
      <c r="B10" s="419"/>
      <c r="C10" s="419"/>
      <c r="D10" s="419"/>
      <c r="E10" s="420"/>
    </row>
    <row r="11" spans="1:5">
      <c r="A11" s="421" t="s">
        <v>490</v>
      </c>
      <c r="B11" s="422"/>
      <c r="C11" s="422"/>
      <c r="D11" s="422"/>
      <c r="E11" s="423"/>
    </row>
    <row r="12" spans="1:5" ht="65.25" customHeight="1">
      <c r="A12" s="260" t="s">
        <v>491</v>
      </c>
      <c r="B12" s="258" t="s">
        <v>492</v>
      </c>
      <c r="C12" s="258" t="s">
        <v>63</v>
      </c>
      <c r="D12" s="256" t="s">
        <v>493</v>
      </c>
      <c r="E12" s="261" t="s">
        <v>494</v>
      </c>
    </row>
    <row r="13" spans="1:5" ht="105">
      <c r="A13" s="275">
        <v>1</v>
      </c>
      <c r="B13" s="147" t="s">
        <v>495</v>
      </c>
      <c r="C13" s="279">
        <v>11</v>
      </c>
      <c r="D13" s="254"/>
      <c r="E13" s="262">
        <f>C13*D13</f>
        <v>0</v>
      </c>
    </row>
    <row r="14" spans="1:5" ht="78.75" customHeight="1">
      <c r="A14" s="275">
        <v>2</v>
      </c>
      <c r="B14" s="147" t="s">
        <v>496</v>
      </c>
      <c r="C14" s="266">
        <v>1</v>
      </c>
      <c r="D14" s="254"/>
      <c r="E14" s="262">
        <f>C14*D14</f>
        <v>0</v>
      </c>
    </row>
    <row r="15" spans="1:5">
      <c r="A15" s="424" t="s">
        <v>497</v>
      </c>
      <c r="B15" s="425"/>
      <c r="C15" s="425"/>
      <c r="D15" s="425"/>
      <c r="E15" s="267">
        <f>SUM(E13:E14)</f>
        <v>0</v>
      </c>
    </row>
    <row r="16" spans="1:5">
      <c r="A16" s="426" t="s">
        <v>498</v>
      </c>
      <c r="B16" s="427"/>
      <c r="C16" s="427"/>
      <c r="D16" s="427"/>
      <c r="E16" s="268">
        <f>E15*0.19</f>
        <v>0</v>
      </c>
    </row>
    <row r="17" spans="1:5" ht="15.75" thickBot="1">
      <c r="A17" s="428" t="s">
        <v>56</v>
      </c>
      <c r="B17" s="429"/>
      <c r="C17" s="429"/>
      <c r="D17" s="429"/>
      <c r="E17" s="269">
        <f>E15+E16</f>
        <v>0</v>
      </c>
    </row>
    <row r="18" spans="1:5">
      <c r="A18" s="263"/>
      <c r="B18" s="259"/>
      <c r="C18" s="259"/>
      <c r="D18" s="259"/>
      <c r="E18" s="264"/>
    </row>
    <row r="19" spans="1:5" ht="15.75" thickBot="1">
      <c r="A19" s="263"/>
      <c r="B19" s="259"/>
      <c r="C19" s="259"/>
      <c r="D19" s="259"/>
      <c r="E19" s="264"/>
    </row>
    <row r="20" spans="1:5" ht="15.75" thickBot="1">
      <c r="A20" s="400" t="s">
        <v>499</v>
      </c>
      <c r="B20" s="401"/>
      <c r="C20" s="401"/>
      <c r="D20" s="401"/>
      <c r="E20" s="402"/>
    </row>
    <row r="21" spans="1:5" ht="57" customHeight="1">
      <c r="A21" s="260" t="s">
        <v>491</v>
      </c>
      <c r="B21" s="258" t="s">
        <v>492</v>
      </c>
      <c r="C21" s="258" t="s">
        <v>63</v>
      </c>
      <c r="D21" s="256" t="s">
        <v>493</v>
      </c>
      <c r="E21" s="261" t="s">
        <v>494</v>
      </c>
    </row>
    <row r="22" spans="1:5" ht="95.25" customHeight="1">
      <c r="A22" s="275">
        <v>13</v>
      </c>
      <c r="B22" s="270" t="s">
        <v>500</v>
      </c>
      <c r="C22" s="271">
        <v>10</v>
      </c>
      <c r="D22" s="254"/>
      <c r="E22" s="262">
        <f>C22*D22</f>
        <v>0</v>
      </c>
    </row>
    <row r="23" spans="1:5" ht="15.75" thickBot="1">
      <c r="A23" s="282"/>
      <c r="B23" s="281"/>
      <c r="C23" s="281"/>
      <c r="D23" s="281"/>
      <c r="E23" s="265"/>
    </row>
    <row r="24" spans="1:5" ht="15" customHeight="1">
      <c r="A24" s="403" t="s">
        <v>501</v>
      </c>
      <c r="B24" s="404"/>
      <c r="C24" s="404"/>
      <c r="D24" s="404"/>
      <c r="E24" s="405"/>
    </row>
    <row r="25" spans="1:5">
      <c r="A25" s="406"/>
      <c r="B25" s="407"/>
      <c r="C25" s="407"/>
      <c r="D25" s="407"/>
      <c r="E25" s="408"/>
    </row>
    <row r="26" spans="1:5">
      <c r="A26" s="406"/>
      <c r="B26" s="407"/>
      <c r="C26" s="407"/>
      <c r="D26" s="407"/>
      <c r="E26" s="408"/>
    </row>
    <row r="27" spans="1:5">
      <c r="A27" s="406"/>
      <c r="B27" s="407"/>
      <c r="C27" s="407"/>
      <c r="D27" s="407"/>
      <c r="E27" s="408"/>
    </row>
    <row r="28" spans="1:5">
      <c r="A28" s="406"/>
      <c r="B28" s="407"/>
      <c r="C28" s="407"/>
      <c r="D28" s="407"/>
      <c r="E28" s="408"/>
    </row>
    <row r="29" spans="1:5">
      <c r="A29" s="406"/>
      <c r="B29" s="407"/>
      <c r="C29" s="407"/>
      <c r="D29" s="407"/>
      <c r="E29" s="408"/>
    </row>
    <row r="30" spans="1:5">
      <c r="A30" s="406"/>
      <c r="B30" s="407"/>
      <c r="C30" s="407"/>
      <c r="D30" s="407"/>
      <c r="E30" s="408"/>
    </row>
    <row r="31" spans="1:5">
      <c r="A31" s="406"/>
      <c r="B31" s="407"/>
      <c r="C31" s="407"/>
      <c r="D31" s="407"/>
      <c r="E31" s="408"/>
    </row>
    <row r="32" spans="1:5" ht="15" customHeight="1">
      <c r="A32" s="406"/>
      <c r="B32" s="407"/>
      <c r="C32" s="407"/>
      <c r="D32" s="407"/>
      <c r="E32" s="408"/>
    </row>
    <row r="33" spans="1:5">
      <c r="A33" s="406"/>
      <c r="B33" s="407"/>
      <c r="C33" s="407"/>
      <c r="D33" s="407"/>
      <c r="E33" s="408"/>
    </row>
    <row r="34" spans="1:5">
      <c r="A34" s="406"/>
      <c r="B34" s="407"/>
      <c r="C34" s="407"/>
      <c r="D34" s="407"/>
      <c r="E34" s="408"/>
    </row>
    <row r="35" spans="1:5">
      <c r="A35" s="406"/>
      <c r="B35" s="407"/>
      <c r="C35" s="407"/>
      <c r="D35" s="407"/>
      <c r="E35" s="408"/>
    </row>
    <row r="36" spans="1:5">
      <c r="A36" s="406"/>
      <c r="B36" s="407"/>
      <c r="C36" s="407"/>
      <c r="D36" s="407"/>
      <c r="E36" s="408"/>
    </row>
    <row r="37" spans="1:5">
      <c r="A37" s="406"/>
      <c r="B37" s="407"/>
      <c r="C37" s="407"/>
      <c r="D37" s="407"/>
      <c r="E37" s="408"/>
    </row>
    <row r="38" spans="1:5">
      <c r="A38" s="406"/>
      <c r="B38" s="407"/>
      <c r="C38" s="407"/>
      <c r="D38" s="407"/>
      <c r="E38" s="408"/>
    </row>
    <row r="39" spans="1:5">
      <c r="A39" s="406"/>
      <c r="B39" s="407"/>
      <c r="C39" s="407"/>
      <c r="D39" s="407"/>
      <c r="E39" s="408"/>
    </row>
    <row r="40" spans="1:5">
      <c r="A40" s="406"/>
      <c r="B40" s="407"/>
      <c r="C40" s="407"/>
      <c r="D40" s="407"/>
      <c r="E40" s="408"/>
    </row>
    <row r="41" spans="1:5">
      <c r="A41" s="406"/>
      <c r="B41" s="407"/>
      <c r="C41" s="407"/>
      <c r="D41" s="407"/>
      <c r="E41" s="408"/>
    </row>
    <row r="42" spans="1:5" ht="125.25" customHeight="1" thickBot="1">
      <c r="A42" s="409"/>
      <c r="B42" s="410"/>
      <c r="C42" s="410"/>
      <c r="D42" s="410"/>
      <c r="E42" s="411"/>
    </row>
  </sheetData>
  <mergeCells count="14">
    <mergeCell ref="A20:E20"/>
    <mergeCell ref="A24:E42"/>
    <mergeCell ref="A1:E1"/>
    <mergeCell ref="A9:E9"/>
    <mergeCell ref="A10:E10"/>
    <mergeCell ref="A11:E11"/>
    <mergeCell ref="A15:D15"/>
    <mergeCell ref="A16:D16"/>
    <mergeCell ref="A17:D17"/>
    <mergeCell ref="A2:E2"/>
    <mergeCell ref="A3:E3"/>
    <mergeCell ref="A4:E4"/>
    <mergeCell ref="A5:E5"/>
    <mergeCell ref="A6:E8"/>
  </mergeCells>
  <pageMargins left="0.7" right="0.7" top="0.75" bottom="0.75" header="0.3" footer="0.3"/>
  <pageSetup orientation="portrait" horizontalDpi="4294967294"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2:IV41"/>
  <sheetViews>
    <sheetView topLeftCell="A28" zoomScale="90" zoomScaleNormal="90" workbookViewId="0">
      <selection activeCell="C30" sqref="C30"/>
    </sheetView>
  </sheetViews>
  <sheetFormatPr baseColWidth="10" defaultColWidth="13" defaultRowHeight="15"/>
  <cols>
    <col min="1" max="1" width="5.140625" style="207" customWidth="1"/>
    <col min="2" max="2" width="16.5703125" style="208" customWidth="1"/>
    <col min="3" max="3" width="73.28515625" style="209" customWidth="1"/>
    <col min="4" max="4" width="13.85546875" style="210" bestFit="1" customWidth="1"/>
    <col min="5" max="5" width="22" style="211" bestFit="1" customWidth="1"/>
    <col min="6" max="6" width="15.42578125" style="207" customWidth="1"/>
    <col min="7" max="7" width="22.140625" style="207" bestFit="1" customWidth="1"/>
    <col min="8" max="63" width="11.42578125" style="212" customWidth="1"/>
    <col min="64" max="236" width="11.42578125" style="207" customWidth="1"/>
    <col min="237" max="237" width="5.140625" style="207" customWidth="1"/>
    <col min="238" max="238" width="15.5703125" style="207" customWidth="1"/>
    <col min="239" max="239" width="73.28515625" style="207" customWidth="1"/>
    <col min="240" max="240" width="7.5703125" style="207" customWidth="1"/>
    <col min="241" max="241" width="11.140625" style="207" customWidth="1"/>
    <col min="242" max="255" width="0" style="207" hidden="1" customWidth="1"/>
    <col min="256" max="16384" width="13" style="207"/>
  </cols>
  <sheetData>
    <row r="2" spans="1:63" ht="15.75" thickBot="1"/>
    <row r="3" spans="1:63" s="218" customFormat="1" ht="46.5" customHeight="1" thickBot="1">
      <c r="A3" s="213" t="s">
        <v>8</v>
      </c>
      <c r="B3" s="213" t="s">
        <v>10</v>
      </c>
      <c r="C3" s="213" t="s">
        <v>11</v>
      </c>
      <c r="D3" s="213" t="s">
        <v>12</v>
      </c>
      <c r="E3" s="214" t="s">
        <v>13</v>
      </c>
      <c r="F3" s="215" t="s">
        <v>6</v>
      </c>
      <c r="G3" s="216" t="s">
        <v>502</v>
      </c>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row>
    <row r="4" spans="1:63" s="223" customFormat="1" ht="90" customHeight="1">
      <c r="A4" s="444">
        <v>1</v>
      </c>
      <c r="B4" s="447" t="s">
        <v>503</v>
      </c>
      <c r="C4" s="219" t="s">
        <v>504</v>
      </c>
      <c r="D4" s="220">
        <v>1</v>
      </c>
      <c r="E4" s="221">
        <v>100</v>
      </c>
      <c r="F4" s="450">
        <v>95</v>
      </c>
      <c r="G4" s="453" t="s">
        <v>505</v>
      </c>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row>
    <row r="5" spans="1:63" s="223" customFormat="1" ht="90">
      <c r="A5" s="445"/>
      <c r="B5" s="448"/>
      <c r="C5" s="224" t="s">
        <v>506</v>
      </c>
      <c r="D5" s="225">
        <v>1</v>
      </c>
      <c r="E5" s="226">
        <v>100</v>
      </c>
      <c r="F5" s="451"/>
      <c r="G5" s="454"/>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row>
    <row r="6" spans="1:63" s="223" customFormat="1" ht="90">
      <c r="A6" s="445"/>
      <c r="B6" s="448"/>
      <c r="C6" s="227" t="s">
        <v>507</v>
      </c>
      <c r="D6" s="225">
        <v>1</v>
      </c>
      <c r="E6" s="226">
        <v>100</v>
      </c>
      <c r="F6" s="451"/>
      <c r="G6" s="454"/>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row>
    <row r="7" spans="1:63" s="223" customFormat="1" ht="75">
      <c r="A7" s="445"/>
      <c r="B7" s="448"/>
      <c r="C7" s="227" t="s">
        <v>508</v>
      </c>
      <c r="D7" s="225">
        <v>1</v>
      </c>
      <c r="E7" s="226">
        <v>1</v>
      </c>
      <c r="F7" s="451"/>
      <c r="G7" s="454"/>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row>
    <row r="8" spans="1:63" s="223" customFormat="1" ht="62.25" customHeight="1">
      <c r="A8" s="445"/>
      <c r="B8" s="448"/>
      <c r="C8" s="227" t="s">
        <v>509</v>
      </c>
      <c r="D8" s="225">
        <v>1</v>
      </c>
      <c r="E8" s="226">
        <v>100</v>
      </c>
      <c r="F8" s="451"/>
      <c r="G8" s="454"/>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row>
    <row r="9" spans="1:63" s="223" customFormat="1" ht="65.25" customHeight="1">
      <c r="A9" s="445"/>
      <c r="B9" s="448"/>
      <c r="C9" s="227" t="s">
        <v>510</v>
      </c>
      <c r="D9" s="225">
        <v>1</v>
      </c>
      <c r="E9" s="226">
        <v>100</v>
      </c>
      <c r="F9" s="451"/>
      <c r="G9" s="454"/>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row>
    <row r="10" spans="1:63" s="223" customFormat="1" ht="75.75" thickBot="1">
      <c r="A10" s="446"/>
      <c r="B10" s="449"/>
      <c r="C10" s="228" t="s">
        <v>46</v>
      </c>
      <c r="D10" s="229">
        <v>1</v>
      </c>
      <c r="E10" s="230">
        <v>1</v>
      </c>
      <c r="F10" s="452"/>
      <c r="G10" s="455"/>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row>
    <row r="11" spans="1:63" s="223" customFormat="1" ht="90" customHeight="1">
      <c r="A11" s="444">
        <v>2</v>
      </c>
      <c r="B11" s="447" t="s">
        <v>511</v>
      </c>
      <c r="C11" s="219" t="s">
        <v>504</v>
      </c>
      <c r="D11" s="220">
        <v>1</v>
      </c>
      <c r="E11" s="221">
        <v>200</v>
      </c>
      <c r="F11" s="450">
        <v>95</v>
      </c>
      <c r="G11" s="453" t="s">
        <v>512</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row>
    <row r="12" spans="1:63" s="223" customFormat="1" ht="137.25" customHeight="1">
      <c r="A12" s="445"/>
      <c r="B12" s="448"/>
      <c r="C12" s="224" t="s">
        <v>506</v>
      </c>
      <c r="D12" s="225">
        <v>1</v>
      </c>
      <c r="E12" s="226">
        <v>200</v>
      </c>
      <c r="F12" s="451"/>
      <c r="G12" s="454"/>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row>
    <row r="13" spans="1:63" s="223" customFormat="1" ht="90">
      <c r="A13" s="445"/>
      <c r="B13" s="448"/>
      <c r="C13" s="227" t="s">
        <v>507</v>
      </c>
      <c r="D13" s="225">
        <v>1</v>
      </c>
      <c r="E13" s="226">
        <v>200</v>
      </c>
      <c r="F13" s="451"/>
      <c r="G13" s="454"/>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row>
    <row r="14" spans="1:63" s="223" customFormat="1" ht="75">
      <c r="A14" s="445"/>
      <c r="B14" s="448"/>
      <c r="C14" s="227" t="s">
        <v>508</v>
      </c>
      <c r="D14" s="225">
        <v>1</v>
      </c>
      <c r="E14" s="226">
        <v>1</v>
      </c>
      <c r="F14" s="451"/>
      <c r="G14" s="454"/>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row>
    <row r="15" spans="1:63" s="223" customFormat="1" ht="62.25" customHeight="1">
      <c r="A15" s="445"/>
      <c r="B15" s="448"/>
      <c r="C15" s="227" t="s">
        <v>509</v>
      </c>
      <c r="D15" s="225">
        <v>1</v>
      </c>
      <c r="E15" s="226">
        <v>200</v>
      </c>
      <c r="F15" s="451"/>
      <c r="G15" s="454"/>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row>
    <row r="16" spans="1:63" s="223" customFormat="1" ht="65.25" customHeight="1">
      <c r="A16" s="445"/>
      <c r="B16" s="448"/>
      <c r="C16" s="227" t="s">
        <v>510</v>
      </c>
      <c r="D16" s="225">
        <v>1</v>
      </c>
      <c r="E16" s="226">
        <v>200</v>
      </c>
      <c r="F16" s="451"/>
      <c r="G16" s="454"/>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row>
    <row r="17" spans="1:256" s="223" customFormat="1" ht="75.75" thickBot="1">
      <c r="A17" s="446"/>
      <c r="B17" s="449"/>
      <c r="C17" s="228" t="s">
        <v>46</v>
      </c>
      <c r="D17" s="229">
        <v>1</v>
      </c>
      <c r="E17" s="230">
        <v>1</v>
      </c>
      <c r="F17" s="452"/>
      <c r="G17" s="455"/>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row>
    <row r="18" spans="1:256" s="231" customFormat="1" ht="57.75" customHeight="1">
      <c r="A18" s="444">
        <v>3</v>
      </c>
      <c r="B18" s="447" t="s">
        <v>513</v>
      </c>
      <c r="C18" s="219" t="s">
        <v>504</v>
      </c>
      <c r="D18" s="220">
        <v>1</v>
      </c>
      <c r="E18" s="221">
        <v>50</v>
      </c>
      <c r="F18" s="450">
        <v>15</v>
      </c>
      <c r="G18" s="453" t="s">
        <v>514</v>
      </c>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row>
    <row r="19" spans="1:256" s="231" customFormat="1" ht="90">
      <c r="A19" s="445"/>
      <c r="B19" s="448"/>
      <c r="C19" s="224" t="s">
        <v>506</v>
      </c>
      <c r="D19" s="225">
        <v>1</v>
      </c>
      <c r="E19" s="226">
        <v>50</v>
      </c>
      <c r="F19" s="451"/>
      <c r="G19" s="454"/>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row>
    <row r="20" spans="1:256" s="231" customFormat="1" ht="90">
      <c r="A20" s="445"/>
      <c r="B20" s="448"/>
      <c r="C20" s="227" t="s">
        <v>507</v>
      </c>
      <c r="D20" s="225">
        <v>1</v>
      </c>
      <c r="E20" s="226">
        <v>50</v>
      </c>
      <c r="F20" s="451"/>
      <c r="G20" s="454"/>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row>
    <row r="21" spans="1:256" s="231" customFormat="1" ht="75">
      <c r="A21" s="445"/>
      <c r="B21" s="448"/>
      <c r="C21" s="227" t="s">
        <v>508</v>
      </c>
      <c r="D21" s="225">
        <v>1</v>
      </c>
      <c r="E21" s="226">
        <v>1</v>
      </c>
      <c r="F21" s="451"/>
      <c r="G21" s="454"/>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row>
    <row r="22" spans="1:256" s="231" customFormat="1" ht="60">
      <c r="A22" s="445"/>
      <c r="B22" s="448"/>
      <c r="C22" s="227" t="s">
        <v>509</v>
      </c>
      <c r="D22" s="225">
        <v>1</v>
      </c>
      <c r="E22" s="226">
        <v>50</v>
      </c>
      <c r="F22" s="451"/>
      <c r="G22" s="454"/>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row>
    <row r="23" spans="1:256" s="231" customFormat="1" ht="45">
      <c r="A23" s="445"/>
      <c r="B23" s="448"/>
      <c r="C23" s="227" t="s">
        <v>510</v>
      </c>
      <c r="D23" s="225">
        <v>1</v>
      </c>
      <c r="E23" s="226">
        <v>50</v>
      </c>
      <c r="F23" s="451"/>
      <c r="G23" s="454"/>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row>
    <row r="24" spans="1:256" s="231" customFormat="1" ht="75">
      <c r="A24" s="445"/>
      <c r="B24" s="448"/>
      <c r="C24" s="232" t="s">
        <v>46</v>
      </c>
      <c r="D24" s="233">
        <v>1</v>
      </c>
      <c r="E24" s="234">
        <v>1</v>
      </c>
      <c r="F24" s="468"/>
      <c r="G24" s="469"/>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row>
    <row r="25" spans="1:256" s="231" customFormat="1">
      <c r="A25" s="470">
        <v>4</v>
      </c>
      <c r="B25" s="472" t="s">
        <v>515</v>
      </c>
      <c r="C25" s="235" t="s">
        <v>516</v>
      </c>
      <c r="D25" s="225">
        <v>1</v>
      </c>
      <c r="E25" s="226">
        <v>1</v>
      </c>
      <c r="F25" s="283">
        <v>1</v>
      </c>
      <c r="G25" s="284" t="s">
        <v>505</v>
      </c>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row>
    <row r="26" spans="1:256" s="231" customFormat="1" ht="33" customHeight="1" thickBot="1">
      <c r="A26" s="471"/>
      <c r="B26" s="473"/>
      <c r="C26" s="236" t="s">
        <v>517</v>
      </c>
      <c r="D26" s="233">
        <v>1</v>
      </c>
      <c r="E26" s="234">
        <v>1</v>
      </c>
      <c r="F26" s="285">
        <v>10</v>
      </c>
      <c r="G26" s="286" t="s">
        <v>518</v>
      </c>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row>
    <row r="27" spans="1:256" ht="45">
      <c r="A27" s="456">
        <v>5</v>
      </c>
      <c r="B27" s="459" t="s">
        <v>519</v>
      </c>
      <c r="C27" s="237" t="s">
        <v>520</v>
      </c>
      <c r="D27" s="238">
        <v>2</v>
      </c>
      <c r="E27" s="239">
        <v>1</v>
      </c>
      <c r="F27" s="462">
        <v>2</v>
      </c>
      <c r="G27" s="465" t="s">
        <v>521</v>
      </c>
    </row>
    <row r="28" spans="1:256" ht="60">
      <c r="A28" s="457"/>
      <c r="B28" s="460"/>
      <c r="C28" s="240" t="s">
        <v>522</v>
      </c>
      <c r="D28" s="241">
        <v>2</v>
      </c>
      <c r="E28" s="242">
        <v>1</v>
      </c>
      <c r="F28" s="463"/>
      <c r="G28" s="466"/>
    </row>
    <row r="29" spans="1:256" ht="60">
      <c r="A29" s="457"/>
      <c r="B29" s="460"/>
      <c r="C29" s="240" t="s">
        <v>523</v>
      </c>
      <c r="D29" s="241">
        <v>2</v>
      </c>
      <c r="E29" s="242">
        <v>80</v>
      </c>
      <c r="F29" s="463"/>
      <c r="G29" s="466"/>
    </row>
    <row r="30" spans="1:256" ht="120">
      <c r="A30" s="457"/>
      <c r="B30" s="460"/>
      <c r="C30" s="243" t="s">
        <v>524</v>
      </c>
      <c r="D30" s="241">
        <v>2</v>
      </c>
      <c r="E30" s="242">
        <v>80</v>
      </c>
      <c r="F30" s="463"/>
      <c r="G30" s="466"/>
    </row>
    <row r="31" spans="1:256" ht="75.75" thickBot="1">
      <c r="A31" s="458"/>
      <c r="B31" s="461"/>
      <c r="C31" s="244" t="s">
        <v>38</v>
      </c>
      <c r="D31" s="245">
        <v>1</v>
      </c>
      <c r="E31" s="246">
        <v>1</v>
      </c>
      <c r="F31" s="464"/>
      <c r="G31" s="467"/>
    </row>
    <row r="32" spans="1:256" s="251" customFormat="1">
      <c r="A32" s="207"/>
      <c r="B32" s="247"/>
      <c r="C32" s="248"/>
      <c r="D32" s="249"/>
      <c r="E32" s="250"/>
      <c r="F32" s="207"/>
      <c r="G32" s="207"/>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07"/>
      <c r="BM32" s="207"/>
      <c r="BN32" s="207"/>
      <c r="BO32" s="207"/>
      <c r="BP32" s="207"/>
      <c r="BQ32" s="207"/>
      <c r="BR32" s="207"/>
      <c r="BS32" s="207"/>
      <c r="BT32" s="207"/>
      <c r="BU32" s="207"/>
      <c r="BV32" s="207"/>
      <c r="BW32" s="207"/>
      <c r="BX32" s="207"/>
      <c r="BY32" s="207"/>
      <c r="BZ32" s="207"/>
      <c r="CA32" s="207"/>
      <c r="CB32" s="207"/>
      <c r="CC32" s="207"/>
      <c r="CD32" s="207"/>
      <c r="CE32" s="207"/>
      <c r="CF32" s="207"/>
      <c r="CG32" s="207"/>
      <c r="CH32" s="207"/>
      <c r="CI32" s="207"/>
      <c r="CJ32" s="207"/>
      <c r="CK32" s="207"/>
      <c r="CL32" s="207"/>
      <c r="CM32" s="207"/>
      <c r="CN32" s="207"/>
      <c r="CO32" s="207"/>
      <c r="CP32" s="207"/>
      <c r="CQ32" s="207"/>
      <c r="CR32" s="207"/>
      <c r="CS32" s="207"/>
      <c r="CT32" s="207"/>
      <c r="CU32" s="207"/>
      <c r="CV32" s="207"/>
      <c r="CW32" s="207"/>
      <c r="CX32" s="207"/>
      <c r="CY32" s="207"/>
      <c r="CZ32" s="207"/>
      <c r="DA32" s="207"/>
      <c r="DB32" s="207"/>
      <c r="DC32" s="207"/>
      <c r="DD32" s="207"/>
      <c r="DE32" s="207"/>
      <c r="DF32" s="207"/>
      <c r="DG32" s="207"/>
      <c r="DH32" s="207"/>
      <c r="DI32" s="207"/>
      <c r="DJ32" s="207"/>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7"/>
      <c r="EI32" s="207"/>
      <c r="EJ32" s="207"/>
      <c r="EK32" s="207"/>
      <c r="EL32" s="207"/>
      <c r="EM32" s="207"/>
      <c r="EN32" s="207"/>
      <c r="EO32" s="207"/>
      <c r="EP32" s="207"/>
      <c r="EQ32" s="207"/>
      <c r="ER32" s="207"/>
      <c r="ES32" s="207"/>
      <c r="ET32" s="207"/>
      <c r="EU32" s="207"/>
      <c r="EV32" s="207"/>
      <c r="EW32" s="207"/>
      <c r="EX32" s="207"/>
      <c r="EY32" s="207"/>
      <c r="EZ32" s="207"/>
      <c r="FA32" s="207"/>
      <c r="FB32" s="207"/>
      <c r="FC32" s="207"/>
      <c r="FD32" s="207"/>
      <c r="FE32" s="207"/>
      <c r="FF32" s="207"/>
      <c r="FG32" s="207"/>
      <c r="FH32" s="207"/>
      <c r="FI32" s="207"/>
      <c r="FJ32" s="207"/>
      <c r="FK32" s="207"/>
      <c r="FL32" s="207"/>
      <c r="FM32" s="207"/>
      <c r="FN32" s="207"/>
      <c r="FO32" s="207"/>
      <c r="FP32" s="207"/>
      <c r="FQ32" s="207"/>
      <c r="FR32" s="207"/>
      <c r="FS32" s="207"/>
      <c r="FT32" s="207"/>
      <c r="FU32" s="207"/>
      <c r="FV32" s="207"/>
      <c r="FW32" s="207"/>
      <c r="FX32" s="207"/>
      <c r="FY32" s="207"/>
      <c r="FZ32" s="207"/>
      <c r="GA32" s="207"/>
      <c r="GB32" s="207"/>
      <c r="GC32" s="207"/>
      <c r="GD32" s="207"/>
      <c r="GE32" s="207"/>
      <c r="GF32" s="207"/>
      <c r="GG32" s="207"/>
      <c r="GH32" s="207"/>
      <c r="GI32" s="207"/>
      <c r="GJ32" s="207"/>
      <c r="GK32" s="207"/>
      <c r="GL32" s="207"/>
      <c r="GM32" s="207"/>
      <c r="GN32" s="207"/>
      <c r="GO32" s="207"/>
      <c r="GP32" s="207"/>
      <c r="GQ32" s="207"/>
      <c r="GR32" s="207"/>
      <c r="GS32" s="207"/>
      <c r="GT32" s="207"/>
      <c r="GU32" s="207"/>
      <c r="GV32" s="207"/>
      <c r="GW32" s="207"/>
      <c r="GX32" s="207"/>
      <c r="GY32" s="207"/>
      <c r="GZ32" s="207"/>
      <c r="HA32" s="207"/>
      <c r="HB32" s="207"/>
      <c r="HC32" s="207"/>
      <c r="HD32" s="207"/>
      <c r="HE32" s="207"/>
      <c r="HF32" s="207"/>
      <c r="HG32" s="207"/>
      <c r="HH32" s="207"/>
      <c r="HI32" s="207"/>
      <c r="HJ32" s="207"/>
      <c r="HK32" s="207"/>
      <c r="HL32" s="207"/>
      <c r="HM32" s="207"/>
      <c r="HN32" s="207"/>
      <c r="HO32" s="207"/>
      <c r="HP32" s="207"/>
      <c r="HQ32" s="207"/>
      <c r="HR32" s="207"/>
      <c r="HS32" s="207"/>
      <c r="HT32" s="207"/>
      <c r="HU32" s="207"/>
      <c r="HV32" s="207"/>
      <c r="HW32" s="207"/>
      <c r="HX32" s="207"/>
      <c r="HY32" s="207"/>
      <c r="HZ32" s="207"/>
      <c r="IA32" s="207"/>
      <c r="IB32" s="207"/>
      <c r="IC32" s="207"/>
      <c r="ID32" s="207"/>
      <c r="IE32" s="207"/>
      <c r="IF32" s="207"/>
      <c r="IG32" s="207"/>
      <c r="IH32" s="207"/>
      <c r="II32" s="207"/>
      <c r="IJ32" s="207"/>
      <c r="IK32" s="207"/>
      <c r="IL32" s="207"/>
      <c r="IM32" s="207"/>
      <c r="IN32" s="207"/>
      <c r="IO32" s="207"/>
      <c r="IP32" s="207"/>
      <c r="IQ32" s="207"/>
      <c r="IR32" s="207"/>
      <c r="IS32" s="207"/>
      <c r="IT32" s="207"/>
      <c r="IU32" s="207"/>
      <c r="IV32" s="207"/>
    </row>
    <row r="33" spans="1:256" s="251" customFormat="1">
      <c r="A33" s="207"/>
      <c r="B33" s="208"/>
      <c r="C33" s="209"/>
      <c r="D33" s="210"/>
      <c r="E33" s="211"/>
      <c r="F33" s="207"/>
      <c r="G33" s="207"/>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07"/>
      <c r="BM33" s="207"/>
      <c r="BN33" s="207"/>
      <c r="BO33" s="207"/>
      <c r="BP33" s="207"/>
      <c r="BQ33" s="207"/>
      <c r="BR33" s="207"/>
      <c r="BS33" s="207"/>
      <c r="BT33" s="207"/>
      <c r="BU33" s="207"/>
      <c r="BV33" s="207"/>
      <c r="BW33" s="207"/>
      <c r="BX33" s="207"/>
      <c r="BY33" s="207"/>
      <c r="BZ33" s="207"/>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207"/>
      <c r="DP33" s="207"/>
      <c r="DQ33" s="207"/>
      <c r="DR33" s="207"/>
      <c r="DS33" s="207"/>
      <c r="DT33" s="207"/>
      <c r="DU33" s="207"/>
      <c r="DV33" s="207"/>
      <c r="DW33" s="207"/>
      <c r="DX33" s="207"/>
      <c r="DY33" s="207"/>
      <c r="DZ33" s="207"/>
      <c r="EA33" s="207"/>
      <c r="EB33" s="207"/>
      <c r="EC33" s="207"/>
      <c r="ED33" s="207"/>
      <c r="EE33" s="207"/>
      <c r="EF33" s="207"/>
      <c r="EG33" s="207"/>
      <c r="EH33" s="207"/>
      <c r="EI33" s="207"/>
      <c r="EJ33" s="207"/>
      <c r="EK33" s="207"/>
      <c r="EL33" s="207"/>
      <c r="EM33" s="207"/>
      <c r="EN33" s="207"/>
      <c r="EO33" s="207"/>
      <c r="EP33" s="207"/>
      <c r="EQ33" s="207"/>
      <c r="ER33" s="207"/>
      <c r="ES33" s="207"/>
      <c r="ET33" s="207"/>
      <c r="EU33" s="207"/>
      <c r="EV33" s="207"/>
      <c r="EW33" s="207"/>
      <c r="EX33" s="207"/>
      <c r="EY33" s="207"/>
      <c r="EZ33" s="207"/>
      <c r="FA33" s="207"/>
      <c r="FB33" s="207"/>
      <c r="FC33" s="207"/>
      <c r="FD33" s="207"/>
      <c r="FE33" s="207"/>
      <c r="FF33" s="207"/>
      <c r="FG33" s="207"/>
      <c r="FH33" s="207"/>
      <c r="FI33" s="207"/>
      <c r="FJ33" s="207"/>
      <c r="FK33" s="207"/>
      <c r="FL33" s="207"/>
      <c r="FM33" s="207"/>
      <c r="FN33" s="207"/>
      <c r="FO33" s="207"/>
      <c r="FP33" s="207"/>
      <c r="FQ33" s="207"/>
      <c r="FR33" s="207"/>
      <c r="FS33" s="207"/>
      <c r="FT33" s="207"/>
      <c r="FU33" s="207"/>
      <c r="FV33" s="207"/>
      <c r="FW33" s="207"/>
      <c r="FX33" s="207"/>
      <c r="FY33" s="207"/>
      <c r="FZ33" s="207"/>
      <c r="GA33" s="207"/>
      <c r="GB33" s="207"/>
      <c r="GC33" s="207"/>
      <c r="GD33" s="207"/>
      <c r="GE33" s="207"/>
      <c r="GF33" s="207"/>
      <c r="GG33" s="207"/>
      <c r="GH33" s="207"/>
      <c r="GI33" s="207"/>
      <c r="GJ33" s="207"/>
      <c r="GK33" s="207"/>
      <c r="GL33" s="207"/>
      <c r="GM33" s="207"/>
      <c r="GN33" s="207"/>
      <c r="GO33" s="207"/>
      <c r="GP33" s="207"/>
      <c r="GQ33" s="207"/>
      <c r="GR33" s="207"/>
      <c r="GS33" s="207"/>
      <c r="GT33" s="207"/>
      <c r="GU33" s="207"/>
      <c r="GV33" s="207"/>
      <c r="GW33" s="207"/>
      <c r="GX33" s="207"/>
      <c r="GY33" s="207"/>
      <c r="GZ33" s="207"/>
      <c r="HA33" s="207"/>
      <c r="HB33" s="207"/>
      <c r="HC33" s="207"/>
      <c r="HD33" s="207"/>
      <c r="HE33" s="207"/>
      <c r="HF33" s="207"/>
      <c r="HG33" s="207"/>
      <c r="HH33" s="207"/>
      <c r="HI33" s="207"/>
      <c r="HJ33" s="207"/>
      <c r="HK33" s="207"/>
      <c r="HL33" s="207"/>
      <c r="HM33" s="207"/>
      <c r="HN33" s="207"/>
      <c r="HO33" s="207"/>
      <c r="HP33" s="207"/>
      <c r="HQ33" s="207"/>
      <c r="HR33" s="207"/>
      <c r="HS33" s="207"/>
      <c r="HT33" s="207"/>
      <c r="HU33" s="207"/>
      <c r="HV33" s="207"/>
      <c r="HW33" s="207"/>
      <c r="HX33" s="207"/>
      <c r="HY33" s="207"/>
      <c r="HZ33" s="207"/>
      <c r="IA33" s="207"/>
      <c r="IB33" s="207"/>
      <c r="IC33" s="207"/>
      <c r="ID33" s="207"/>
      <c r="IE33" s="207"/>
      <c r="IF33" s="207"/>
      <c r="IG33" s="207"/>
      <c r="IH33" s="207"/>
      <c r="II33" s="207"/>
      <c r="IJ33" s="207"/>
      <c r="IK33" s="207"/>
      <c r="IL33" s="207"/>
      <c r="IM33" s="207"/>
      <c r="IN33" s="207"/>
      <c r="IO33" s="207"/>
      <c r="IP33" s="207"/>
      <c r="IQ33" s="207"/>
      <c r="IR33" s="207"/>
      <c r="IS33" s="207"/>
      <c r="IT33" s="207"/>
      <c r="IU33" s="207"/>
      <c r="IV33" s="207"/>
    </row>
    <row r="34" spans="1:256" s="251" customFormat="1">
      <c r="A34" s="207"/>
      <c r="B34" s="208"/>
      <c r="C34" s="209"/>
      <c r="D34" s="210"/>
      <c r="E34" s="211"/>
      <c r="F34" s="207"/>
      <c r="G34" s="207"/>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07"/>
      <c r="BM34" s="207"/>
      <c r="BN34" s="207"/>
      <c r="BO34" s="207"/>
      <c r="BP34" s="207"/>
      <c r="BQ34" s="207"/>
      <c r="BR34" s="207"/>
      <c r="BS34" s="207"/>
      <c r="BT34" s="207"/>
      <c r="BU34" s="207"/>
      <c r="BV34" s="207"/>
      <c r="BW34" s="207"/>
      <c r="BX34" s="207"/>
      <c r="BY34" s="207"/>
      <c r="BZ34" s="207"/>
      <c r="CA34" s="207"/>
      <c r="CB34" s="207"/>
      <c r="CC34" s="207"/>
      <c r="CD34" s="207"/>
      <c r="CE34" s="207"/>
      <c r="CF34" s="207"/>
      <c r="CG34" s="207"/>
      <c r="CH34" s="207"/>
      <c r="CI34" s="207"/>
      <c r="CJ34" s="207"/>
      <c r="CK34" s="207"/>
      <c r="CL34" s="207"/>
      <c r="CM34" s="207"/>
      <c r="CN34" s="207"/>
      <c r="CO34" s="207"/>
      <c r="CP34" s="207"/>
      <c r="CQ34" s="207"/>
      <c r="CR34" s="207"/>
      <c r="CS34" s="207"/>
      <c r="CT34" s="207"/>
      <c r="CU34" s="207"/>
      <c r="CV34" s="207"/>
      <c r="CW34" s="207"/>
      <c r="CX34" s="207"/>
      <c r="CY34" s="207"/>
      <c r="CZ34" s="207"/>
      <c r="DA34" s="207"/>
      <c r="DB34" s="207"/>
      <c r="DC34" s="207"/>
      <c r="DD34" s="207"/>
      <c r="DE34" s="207"/>
      <c r="DF34" s="207"/>
      <c r="DG34" s="207"/>
      <c r="DH34" s="207"/>
      <c r="DI34" s="207"/>
      <c r="DJ34" s="207"/>
      <c r="DK34" s="207"/>
      <c r="DL34" s="207"/>
      <c r="DM34" s="207"/>
      <c r="DN34" s="207"/>
      <c r="DO34" s="207"/>
      <c r="DP34" s="207"/>
      <c r="DQ34" s="207"/>
      <c r="DR34" s="207"/>
      <c r="DS34" s="207"/>
      <c r="DT34" s="207"/>
      <c r="DU34" s="207"/>
      <c r="DV34" s="207"/>
      <c r="DW34" s="207"/>
      <c r="DX34" s="207"/>
      <c r="DY34" s="207"/>
      <c r="DZ34" s="207"/>
      <c r="EA34" s="207"/>
      <c r="EB34" s="207"/>
      <c r="EC34" s="207"/>
      <c r="ED34" s="207"/>
      <c r="EE34" s="207"/>
      <c r="EF34" s="207"/>
      <c r="EG34" s="207"/>
      <c r="EH34" s="207"/>
      <c r="EI34" s="207"/>
      <c r="EJ34" s="207"/>
      <c r="EK34" s="207"/>
      <c r="EL34" s="207"/>
      <c r="EM34" s="207"/>
      <c r="EN34" s="207"/>
      <c r="EO34" s="207"/>
      <c r="EP34" s="207"/>
      <c r="EQ34" s="207"/>
      <c r="ER34" s="207"/>
      <c r="ES34" s="207"/>
      <c r="ET34" s="207"/>
      <c r="EU34" s="207"/>
      <c r="EV34" s="207"/>
      <c r="EW34" s="207"/>
      <c r="EX34" s="207"/>
      <c r="EY34" s="207"/>
      <c r="EZ34" s="207"/>
      <c r="FA34" s="207"/>
      <c r="FB34" s="207"/>
      <c r="FC34" s="207"/>
      <c r="FD34" s="207"/>
      <c r="FE34" s="207"/>
      <c r="FF34" s="207"/>
      <c r="FG34" s="207"/>
      <c r="FH34" s="207"/>
      <c r="FI34" s="207"/>
      <c r="FJ34" s="207"/>
      <c r="FK34" s="207"/>
      <c r="FL34" s="207"/>
      <c r="FM34" s="207"/>
      <c r="FN34" s="207"/>
      <c r="FO34" s="207"/>
      <c r="FP34" s="207"/>
      <c r="FQ34" s="207"/>
      <c r="FR34" s="207"/>
      <c r="FS34" s="207"/>
      <c r="FT34" s="207"/>
      <c r="FU34" s="207"/>
      <c r="FV34" s="207"/>
      <c r="FW34" s="207"/>
      <c r="FX34" s="207"/>
      <c r="FY34" s="207"/>
      <c r="FZ34" s="207"/>
      <c r="GA34" s="207"/>
      <c r="GB34" s="207"/>
      <c r="GC34" s="207"/>
      <c r="GD34" s="207"/>
      <c r="GE34" s="207"/>
      <c r="GF34" s="207"/>
      <c r="GG34" s="207"/>
      <c r="GH34" s="207"/>
      <c r="GI34" s="207"/>
      <c r="GJ34" s="207"/>
      <c r="GK34" s="207"/>
      <c r="GL34" s="207"/>
      <c r="GM34" s="207"/>
      <c r="GN34" s="207"/>
      <c r="GO34" s="207"/>
      <c r="GP34" s="207"/>
      <c r="GQ34" s="207"/>
      <c r="GR34" s="207"/>
      <c r="GS34" s="207"/>
      <c r="GT34" s="207"/>
      <c r="GU34" s="207"/>
      <c r="GV34" s="207"/>
      <c r="GW34" s="207"/>
      <c r="GX34" s="207"/>
      <c r="GY34" s="207"/>
      <c r="GZ34" s="207"/>
      <c r="HA34" s="207"/>
      <c r="HB34" s="207"/>
      <c r="HC34" s="207"/>
      <c r="HD34" s="207"/>
      <c r="HE34" s="207"/>
      <c r="HF34" s="207"/>
      <c r="HG34" s="207"/>
      <c r="HH34" s="207"/>
      <c r="HI34" s="207"/>
      <c r="HJ34" s="207"/>
      <c r="HK34" s="207"/>
      <c r="HL34" s="207"/>
      <c r="HM34" s="207"/>
      <c r="HN34" s="207"/>
      <c r="HO34" s="207"/>
      <c r="HP34" s="207"/>
      <c r="HQ34" s="207"/>
      <c r="HR34" s="207"/>
      <c r="HS34" s="207"/>
      <c r="HT34" s="207"/>
      <c r="HU34" s="207"/>
      <c r="HV34" s="207"/>
      <c r="HW34" s="207"/>
      <c r="HX34" s="207"/>
      <c r="HY34" s="207"/>
      <c r="HZ34" s="207"/>
      <c r="IA34" s="207"/>
      <c r="IB34" s="207"/>
      <c r="IC34" s="207"/>
      <c r="ID34" s="207"/>
      <c r="IE34" s="207"/>
      <c r="IF34" s="207"/>
      <c r="IG34" s="207"/>
      <c r="IH34" s="207"/>
      <c r="II34" s="207"/>
      <c r="IJ34" s="207"/>
      <c r="IK34" s="207"/>
      <c r="IL34" s="207"/>
      <c r="IM34" s="207"/>
      <c r="IN34" s="207"/>
      <c r="IO34" s="207"/>
      <c r="IP34" s="207"/>
      <c r="IQ34" s="207"/>
      <c r="IR34" s="207"/>
      <c r="IS34" s="207"/>
      <c r="IT34" s="207"/>
      <c r="IU34" s="207"/>
      <c r="IV34" s="207"/>
    </row>
    <row r="35" spans="1:256" s="251" customFormat="1">
      <c r="A35" s="207"/>
      <c r="B35" s="208"/>
      <c r="C35" s="209"/>
      <c r="D35" s="210"/>
      <c r="E35" s="211"/>
      <c r="F35" s="207"/>
      <c r="G35" s="207"/>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07"/>
      <c r="BM35" s="207"/>
      <c r="BN35" s="207"/>
      <c r="BO35" s="207"/>
      <c r="BP35" s="207"/>
      <c r="BQ35" s="207"/>
      <c r="BR35" s="207"/>
      <c r="BS35" s="207"/>
      <c r="BT35" s="207"/>
      <c r="BU35" s="207"/>
      <c r="BV35" s="207"/>
      <c r="BW35" s="207"/>
      <c r="BX35" s="207"/>
      <c r="BY35" s="207"/>
      <c r="BZ35" s="207"/>
      <c r="CA35" s="207"/>
      <c r="CB35" s="207"/>
      <c r="CC35" s="207"/>
      <c r="CD35" s="207"/>
      <c r="CE35" s="207"/>
      <c r="CF35" s="207"/>
      <c r="CG35" s="207"/>
      <c r="CH35" s="207"/>
      <c r="CI35" s="207"/>
      <c r="CJ35" s="207"/>
      <c r="CK35" s="207"/>
      <c r="CL35" s="207"/>
      <c r="CM35" s="207"/>
      <c r="CN35" s="207"/>
      <c r="CO35" s="207"/>
      <c r="CP35" s="207"/>
      <c r="CQ35" s="207"/>
      <c r="CR35" s="207"/>
      <c r="CS35" s="207"/>
      <c r="CT35" s="207"/>
      <c r="CU35" s="207"/>
      <c r="CV35" s="207"/>
      <c r="CW35" s="207"/>
      <c r="CX35" s="207"/>
      <c r="CY35" s="207"/>
      <c r="CZ35" s="207"/>
      <c r="DA35" s="207"/>
      <c r="DB35" s="207"/>
      <c r="DC35" s="207"/>
      <c r="DD35" s="207"/>
      <c r="DE35" s="207"/>
      <c r="DF35" s="207"/>
      <c r="DG35" s="207"/>
      <c r="DH35" s="207"/>
      <c r="DI35" s="207"/>
      <c r="DJ35" s="207"/>
      <c r="DK35" s="207"/>
      <c r="DL35" s="207"/>
      <c r="DM35" s="207"/>
      <c r="DN35" s="207"/>
      <c r="DO35" s="207"/>
      <c r="DP35" s="207"/>
      <c r="DQ35" s="207"/>
      <c r="DR35" s="207"/>
      <c r="DS35" s="207"/>
      <c r="DT35" s="207"/>
      <c r="DU35" s="207"/>
      <c r="DV35" s="207"/>
      <c r="DW35" s="207"/>
      <c r="DX35" s="207"/>
      <c r="DY35" s="207"/>
      <c r="DZ35" s="207"/>
      <c r="EA35" s="207"/>
      <c r="EB35" s="207"/>
      <c r="EC35" s="207"/>
      <c r="ED35" s="207"/>
      <c r="EE35" s="207"/>
      <c r="EF35" s="207"/>
      <c r="EG35" s="207"/>
      <c r="EH35" s="207"/>
      <c r="EI35" s="207"/>
      <c r="EJ35" s="207"/>
      <c r="EK35" s="207"/>
      <c r="EL35" s="207"/>
      <c r="EM35" s="207"/>
      <c r="EN35" s="207"/>
      <c r="EO35" s="207"/>
      <c r="EP35" s="207"/>
      <c r="EQ35" s="207"/>
      <c r="ER35" s="207"/>
      <c r="ES35" s="207"/>
      <c r="ET35" s="207"/>
      <c r="EU35" s="207"/>
      <c r="EV35" s="207"/>
      <c r="EW35" s="207"/>
      <c r="EX35" s="207"/>
      <c r="EY35" s="207"/>
      <c r="EZ35" s="207"/>
      <c r="FA35" s="207"/>
      <c r="FB35" s="207"/>
      <c r="FC35" s="207"/>
      <c r="FD35" s="207"/>
      <c r="FE35" s="207"/>
      <c r="FF35" s="207"/>
      <c r="FG35" s="207"/>
      <c r="FH35" s="207"/>
      <c r="FI35" s="207"/>
      <c r="FJ35" s="207"/>
      <c r="FK35" s="207"/>
      <c r="FL35" s="207"/>
      <c r="FM35" s="207"/>
      <c r="FN35" s="207"/>
      <c r="FO35" s="207"/>
      <c r="FP35" s="207"/>
      <c r="FQ35" s="207"/>
      <c r="FR35" s="207"/>
      <c r="FS35" s="207"/>
      <c r="FT35" s="207"/>
      <c r="FU35" s="207"/>
      <c r="FV35" s="207"/>
      <c r="FW35" s="207"/>
      <c r="FX35" s="207"/>
      <c r="FY35" s="207"/>
      <c r="FZ35" s="207"/>
      <c r="GA35" s="207"/>
      <c r="GB35" s="207"/>
      <c r="GC35" s="207"/>
      <c r="GD35" s="207"/>
      <c r="GE35" s="207"/>
      <c r="GF35" s="207"/>
      <c r="GG35" s="207"/>
      <c r="GH35" s="207"/>
      <c r="GI35" s="207"/>
      <c r="GJ35" s="207"/>
      <c r="GK35" s="207"/>
      <c r="GL35" s="207"/>
      <c r="GM35" s="207"/>
      <c r="GN35" s="207"/>
      <c r="GO35" s="207"/>
      <c r="GP35" s="207"/>
      <c r="GQ35" s="207"/>
      <c r="GR35" s="207"/>
      <c r="GS35" s="207"/>
      <c r="GT35" s="207"/>
      <c r="GU35" s="207"/>
      <c r="GV35" s="207"/>
      <c r="GW35" s="207"/>
      <c r="GX35" s="207"/>
      <c r="GY35" s="207"/>
      <c r="GZ35" s="207"/>
      <c r="HA35" s="207"/>
      <c r="HB35" s="207"/>
      <c r="HC35" s="207"/>
      <c r="HD35" s="207"/>
      <c r="HE35" s="207"/>
      <c r="HF35" s="207"/>
      <c r="HG35" s="207"/>
      <c r="HH35" s="207"/>
      <c r="HI35" s="207"/>
      <c r="HJ35" s="207"/>
      <c r="HK35" s="207"/>
      <c r="HL35" s="207"/>
      <c r="HM35" s="207"/>
      <c r="HN35" s="207"/>
      <c r="HO35" s="207"/>
      <c r="HP35" s="207"/>
      <c r="HQ35" s="207"/>
      <c r="HR35" s="207"/>
      <c r="HS35" s="207"/>
      <c r="HT35" s="207"/>
      <c r="HU35" s="207"/>
      <c r="HV35" s="207"/>
      <c r="HW35" s="207"/>
      <c r="HX35" s="207"/>
      <c r="HY35" s="207"/>
      <c r="HZ35" s="207"/>
      <c r="IA35" s="207"/>
      <c r="IB35" s="207"/>
      <c r="IC35" s="207"/>
      <c r="ID35" s="207"/>
      <c r="IE35" s="207"/>
      <c r="IF35" s="207"/>
      <c r="IG35" s="207"/>
      <c r="IH35" s="207"/>
      <c r="II35" s="207"/>
      <c r="IJ35" s="207"/>
      <c r="IK35" s="207"/>
      <c r="IL35" s="207"/>
      <c r="IM35" s="207"/>
      <c r="IN35" s="207"/>
      <c r="IO35" s="207"/>
      <c r="IP35" s="207"/>
      <c r="IQ35" s="207"/>
      <c r="IR35" s="207"/>
      <c r="IS35" s="207"/>
      <c r="IT35" s="207"/>
      <c r="IU35" s="207"/>
      <c r="IV35" s="207"/>
    </row>
    <row r="36" spans="1:256" s="251" customFormat="1">
      <c r="A36" s="207"/>
      <c r="B36" s="208"/>
      <c r="C36" s="209"/>
      <c r="D36" s="210"/>
      <c r="E36" s="211"/>
      <c r="F36" s="207"/>
      <c r="G36" s="207"/>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07"/>
      <c r="BM36" s="207"/>
      <c r="BN36" s="207"/>
      <c r="BO36" s="207"/>
      <c r="BP36" s="207"/>
      <c r="BQ36" s="207"/>
      <c r="BR36" s="207"/>
      <c r="BS36" s="207"/>
      <c r="BT36" s="207"/>
      <c r="BU36" s="207"/>
      <c r="BV36" s="207"/>
      <c r="BW36" s="207"/>
      <c r="BX36" s="207"/>
      <c r="BY36" s="207"/>
      <c r="BZ36" s="207"/>
      <c r="CA36" s="207"/>
      <c r="CB36" s="207"/>
      <c r="CC36" s="207"/>
      <c r="CD36" s="207"/>
      <c r="CE36" s="207"/>
      <c r="CF36" s="207"/>
      <c r="CG36" s="207"/>
      <c r="CH36" s="207"/>
      <c r="CI36" s="207"/>
      <c r="CJ36" s="207"/>
      <c r="CK36" s="207"/>
      <c r="CL36" s="207"/>
      <c r="CM36" s="207"/>
      <c r="CN36" s="207"/>
      <c r="CO36" s="207"/>
      <c r="CP36" s="207"/>
      <c r="CQ36" s="207"/>
      <c r="CR36" s="207"/>
      <c r="CS36" s="207"/>
      <c r="CT36" s="207"/>
      <c r="CU36" s="207"/>
      <c r="CV36" s="207"/>
      <c r="CW36" s="207"/>
      <c r="CX36" s="207"/>
      <c r="CY36" s="207"/>
      <c r="CZ36" s="207"/>
      <c r="DA36" s="207"/>
      <c r="DB36" s="207"/>
      <c r="DC36" s="207"/>
      <c r="DD36" s="207"/>
      <c r="DE36" s="207"/>
      <c r="DF36" s="207"/>
      <c r="DG36" s="207"/>
      <c r="DH36" s="207"/>
      <c r="DI36" s="207"/>
      <c r="DJ36" s="207"/>
      <c r="DK36" s="207"/>
      <c r="DL36" s="207"/>
      <c r="DM36" s="207"/>
      <c r="DN36" s="207"/>
      <c r="DO36" s="207"/>
      <c r="DP36" s="207"/>
      <c r="DQ36" s="207"/>
      <c r="DR36" s="207"/>
      <c r="DS36" s="207"/>
      <c r="DT36" s="207"/>
      <c r="DU36" s="207"/>
      <c r="DV36" s="207"/>
      <c r="DW36" s="207"/>
      <c r="DX36" s="207"/>
      <c r="DY36" s="207"/>
      <c r="DZ36" s="207"/>
      <c r="EA36" s="207"/>
      <c r="EB36" s="207"/>
      <c r="EC36" s="207"/>
      <c r="ED36" s="207"/>
      <c r="EE36" s="207"/>
      <c r="EF36" s="207"/>
      <c r="EG36" s="207"/>
      <c r="EH36" s="207"/>
      <c r="EI36" s="207"/>
      <c r="EJ36" s="207"/>
      <c r="EK36" s="207"/>
      <c r="EL36" s="207"/>
      <c r="EM36" s="207"/>
      <c r="EN36" s="207"/>
      <c r="EO36" s="207"/>
      <c r="EP36" s="207"/>
      <c r="EQ36" s="207"/>
      <c r="ER36" s="207"/>
      <c r="ES36" s="207"/>
      <c r="ET36" s="207"/>
      <c r="EU36" s="207"/>
      <c r="EV36" s="207"/>
      <c r="EW36" s="207"/>
      <c r="EX36" s="207"/>
      <c r="EY36" s="207"/>
      <c r="EZ36" s="207"/>
      <c r="FA36" s="207"/>
      <c r="FB36" s="207"/>
      <c r="FC36" s="207"/>
      <c r="FD36" s="207"/>
      <c r="FE36" s="207"/>
      <c r="FF36" s="207"/>
      <c r="FG36" s="207"/>
      <c r="FH36" s="207"/>
      <c r="FI36" s="207"/>
      <c r="FJ36" s="207"/>
      <c r="FK36" s="207"/>
      <c r="FL36" s="207"/>
      <c r="FM36" s="207"/>
      <c r="FN36" s="207"/>
      <c r="FO36" s="207"/>
      <c r="FP36" s="207"/>
      <c r="FQ36" s="207"/>
      <c r="FR36" s="207"/>
      <c r="FS36" s="207"/>
      <c r="FT36" s="207"/>
      <c r="FU36" s="207"/>
      <c r="FV36" s="207"/>
      <c r="FW36" s="207"/>
      <c r="FX36" s="207"/>
      <c r="FY36" s="207"/>
      <c r="FZ36" s="207"/>
      <c r="GA36" s="207"/>
      <c r="GB36" s="207"/>
      <c r="GC36" s="207"/>
      <c r="GD36" s="207"/>
      <c r="GE36" s="207"/>
      <c r="GF36" s="207"/>
      <c r="GG36" s="207"/>
      <c r="GH36" s="207"/>
      <c r="GI36" s="207"/>
      <c r="GJ36" s="207"/>
      <c r="GK36" s="207"/>
      <c r="GL36" s="207"/>
      <c r="GM36" s="207"/>
      <c r="GN36" s="207"/>
      <c r="GO36" s="207"/>
      <c r="GP36" s="207"/>
      <c r="GQ36" s="207"/>
      <c r="GR36" s="207"/>
      <c r="GS36" s="207"/>
      <c r="GT36" s="207"/>
      <c r="GU36" s="207"/>
      <c r="GV36" s="207"/>
      <c r="GW36" s="207"/>
      <c r="GX36" s="207"/>
      <c r="GY36" s="207"/>
      <c r="GZ36" s="207"/>
      <c r="HA36" s="207"/>
      <c r="HB36" s="207"/>
      <c r="HC36" s="207"/>
      <c r="HD36" s="207"/>
      <c r="HE36" s="207"/>
      <c r="HF36" s="207"/>
      <c r="HG36" s="207"/>
      <c r="HH36" s="207"/>
      <c r="HI36" s="207"/>
      <c r="HJ36" s="207"/>
      <c r="HK36" s="207"/>
      <c r="HL36" s="207"/>
      <c r="HM36" s="207"/>
      <c r="HN36" s="207"/>
      <c r="HO36" s="207"/>
      <c r="HP36" s="207"/>
      <c r="HQ36" s="207"/>
      <c r="HR36" s="207"/>
      <c r="HS36" s="207"/>
      <c r="HT36" s="207"/>
      <c r="HU36" s="207"/>
      <c r="HV36" s="207"/>
      <c r="HW36" s="207"/>
      <c r="HX36" s="207"/>
      <c r="HY36" s="207"/>
      <c r="HZ36" s="207"/>
      <c r="IA36" s="207"/>
      <c r="IB36" s="207"/>
      <c r="IC36" s="207"/>
      <c r="ID36" s="207"/>
      <c r="IE36" s="207"/>
      <c r="IF36" s="207"/>
      <c r="IG36" s="207"/>
      <c r="IH36" s="207"/>
      <c r="II36" s="207"/>
      <c r="IJ36" s="207"/>
      <c r="IK36" s="207"/>
      <c r="IL36" s="207"/>
      <c r="IM36" s="207"/>
      <c r="IN36" s="207"/>
      <c r="IO36" s="207"/>
      <c r="IP36" s="207"/>
      <c r="IQ36" s="207"/>
      <c r="IR36" s="207"/>
      <c r="IS36" s="207"/>
      <c r="IT36" s="207"/>
      <c r="IU36" s="207"/>
      <c r="IV36" s="207"/>
    </row>
    <row r="37" spans="1:256" s="251" customFormat="1">
      <c r="A37" s="207"/>
      <c r="B37" s="208"/>
      <c r="C37" s="209"/>
      <c r="D37" s="210"/>
      <c r="E37" s="211"/>
      <c r="F37" s="207"/>
      <c r="G37" s="207"/>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07"/>
      <c r="BM37" s="207"/>
      <c r="BN37" s="207"/>
      <c r="BO37" s="207"/>
      <c r="BP37" s="207"/>
      <c r="BQ37" s="207"/>
      <c r="BR37" s="207"/>
      <c r="BS37" s="207"/>
      <c r="BT37" s="207"/>
      <c r="BU37" s="207"/>
      <c r="BV37" s="207"/>
      <c r="BW37" s="207"/>
      <c r="BX37" s="207"/>
      <c r="BY37" s="207"/>
      <c r="BZ37" s="207"/>
      <c r="CA37" s="207"/>
      <c r="CB37" s="207"/>
      <c r="CC37" s="207"/>
      <c r="CD37" s="207"/>
      <c r="CE37" s="207"/>
      <c r="CF37" s="207"/>
      <c r="CG37" s="207"/>
      <c r="CH37" s="207"/>
      <c r="CI37" s="207"/>
      <c r="CJ37" s="207"/>
      <c r="CK37" s="207"/>
      <c r="CL37" s="207"/>
      <c r="CM37" s="207"/>
      <c r="CN37" s="207"/>
      <c r="CO37" s="207"/>
      <c r="CP37" s="207"/>
      <c r="CQ37" s="207"/>
      <c r="CR37" s="207"/>
      <c r="CS37" s="207"/>
      <c r="CT37" s="207"/>
      <c r="CU37" s="207"/>
      <c r="CV37" s="207"/>
      <c r="CW37" s="207"/>
      <c r="CX37" s="207"/>
      <c r="CY37" s="207"/>
      <c r="CZ37" s="207"/>
      <c r="DA37" s="207"/>
      <c r="DB37" s="207"/>
      <c r="DC37" s="207"/>
      <c r="DD37" s="207"/>
      <c r="DE37" s="207"/>
      <c r="DF37" s="207"/>
      <c r="DG37" s="207"/>
      <c r="DH37" s="207"/>
      <c r="DI37" s="207"/>
      <c r="DJ37" s="207"/>
      <c r="DK37" s="207"/>
      <c r="DL37" s="207"/>
      <c r="DM37" s="207"/>
      <c r="DN37" s="207"/>
      <c r="DO37" s="207"/>
      <c r="DP37" s="207"/>
      <c r="DQ37" s="207"/>
      <c r="DR37" s="207"/>
      <c r="DS37" s="207"/>
      <c r="DT37" s="207"/>
      <c r="DU37" s="207"/>
      <c r="DV37" s="207"/>
      <c r="DW37" s="207"/>
      <c r="DX37" s="207"/>
      <c r="DY37" s="207"/>
      <c r="DZ37" s="207"/>
      <c r="EA37" s="207"/>
      <c r="EB37" s="207"/>
      <c r="EC37" s="207"/>
      <c r="ED37" s="207"/>
      <c r="EE37" s="207"/>
      <c r="EF37" s="207"/>
      <c r="EG37" s="207"/>
      <c r="EH37" s="207"/>
      <c r="EI37" s="207"/>
      <c r="EJ37" s="207"/>
      <c r="EK37" s="207"/>
      <c r="EL37" s="207"/>
      <c r="EM37" s="207"/>
      <c r="EN37" s="207"/>
      <c r="EO37" s="207"/>
      <c r="EP37" s="207"/>
      <c r="EQ37" s="207"/>
      <c r="ER37" s="207"/>
      <c r="ES37" s="207"/>
      <c r="ET37" s="207"/>
      <c r="EU37" s="207"/>
      <c r="EV37" s="207"/>
      <c r="EW37" s="207"/>
      <c r="EX37" s="207"/>
      <c r="EY37" s="207"/>
      <c r="EZ37" s="207"/>
      <c r="FA37" s="207"/>
      <c r="FB37" s="207"/>
      <c r="FC37" s="207"/>
      <c r="FD37" s="207"/>
      <c r="FE37" s="207"/>
      <c r="FF37" s="207"/>
      <c r="FG37" s="207"/>
      <c r="FH37" s="207"/>
      <c r="FI37" s="207"/>
      <c r="FJ37" s="207"/>
      <c r="FK37" s="207"/>
      <c r="FL37" s="207"/>
      <c r="FM37" s="207"/>
      <c r="FN37" s="207"/>
      <c r="FO37" s="207"/>
      <c r="FP37" s="207"/>
      <c r="FQ37" s="207"/>
      <c r="FR37" s="207"/>
      <c r="FS37" s="207"/>
      <c r="FT37" s="207"/>
      <c r="FU37" s="207"/>
      <c r="FV37" s="207"/>
      <c r="FW37" s="207"/>
      <c r="FX37" s="207"/>
      <c r="FY37" s="207"/>
      <c r="FZ37" s="207"/>
      <c r="GA37" s="207"/>
      <c r="GB37" s="207"/>
      <c r="GC37" s="207"/>
      <c r="GD37" s="207"/>
      <c r="GE37" s="207"/>
      <c r="GF37" s="207"/>
      <c r="GG37" s="207"/>
      <c r="GH37" s="207"/>
      <c r="GI37" s="207"/>
      <c r="GJ37" s="207"/>
      <c r="GK37" s="207"/>
      <c r="GL37" s="207"/>
      <c r="GM37" s="207"/>
      <c r="GN37" s="207"/>
      <c r="GO37" s="207"/>
      <c r="GP37" s="207"/>
      <c r="GQ37" s="207"/>
      <c r="GR37" s="207"/>
      <c r="GS37" s="207"/>
      <c r="GT37" s="207"/>
      <c r="GU37" s="207"/>
      <c r="GV37" s="207"/>
      <c r="GW37" s="207"/>
      <c r="GX37" s="207"/>
      <c r="GY37" s="207"/>
      <c r="GZ37" s="207"/>
      <c r="HA37" s="207"/>
      <c r="HB37" s="207"/>
      <c r="HC37" s="207"/>
      <c r="HD37" s="207"/>
      <c r="HE37" s="207"/>
      <c r="HF37" s="207"/>
      <c r="HG37" s="207"/>
      <c r="HH37" s="207"/>
      <c r="HI37" s="207"/>
      <c r="HJ37" s="207"/>
      <c r="HK37" s="207"/>
      <c r="HL37" s="207"/>
      <c r="HM37" s="207"/>
      <c r="HN37" s="207"/>
      <c r="HO37" s="207"/>
      <c r="HP37" s="207"/>
      <c r="HQ37" s="207"/>
      <c r="HR37" s="207"/>
      <c r="HS37" s="207"/>
      <c r="HT37" s="207"/>
      <c r="HU37" s="207"/>
      <c r="HV37" s="207"/>
      <c r="HW37" s="207"/>
      <c r="HX37" s="207"/>
      <c r="HY37" s="207"/>
      <c r="HZ37" s="207"/>
      <c r="IA37" s="207"/>
      <c r="IB37" s="207"/>
      <c r="IC37" s="207"/>
      <c r="ID37" s="207"/>
      <c r="IE37" s="207"/>
      <c r="IF37" s="207"/>
      <c r="IG37" s="207"/>
      <c r="IH37" s="207"/>
      <c r="II37" s="207"/>
      <c r="IJ37" s="207"/>
      <c r="IK37" s="207"/>
      <c r="IL37" s="207"/>
      <c r="IM37" s="207"/>
      <c r="IN37" s="207"/>
      <c r="IO37" s="207"/>
      <c r="IP37" s="207"/>
      <c r="IQ37" s="207"/>
      <c r="IR37" s="207"/>
      <c r="IS37" s="207"/>
      <c r="IT37" s="207"/>
      <c r="IU37" s="207"/>
      <c r="IV37" s="207"/>
    </row>
    <row r="38" spans="1:256" s="251" customFormat="1">
      <c r="A38" s="207"/>
      <c r="B38" s="208"/>
      <c r="C38" s="209"/>
      <c r="D38" s="210"/>
      <c r="E38" s="211"/>
      <c r="F38" s="207"/>
      <c r="G38" s="207"/>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07"/>
      <c r="BM38" s="207"/>
      <c r="BN38" s="207"/>
      <c r="BO38" s="207"/>
      <c r="BP38" s="207"/>
      <c r="BQ38" s="207"/>
      <c r="BR38" s="207"/>
      <c r="BS38" s="207"/>
      <c r="BT38" s="207"/>
      <c r="BU38" s="207"/>
      <c r="BV38" s="207"/>
      <c r="BW38" s="207"/>
      <c r="BX38" s="207"/>
      <c r="BY38" s="207"/>
      <c r="BZ38" s="207"/>
      <c r="CA38" s="207"/>
      <c r="CB38" s="207"/>
      <c r="CC38" s="207"/>
      <c r="CD38" s="207"/>
      <c r="CE38" s="207"/>
      <c r="CF38" s="207"/>
      <c r="CG38" s="207"/>
      <c r="CH38" s="207"/>
      <c r="CI38" s="207"/>
      <c r="CJ38" s="207"/>
      <c r="CK38" s="207"/>
      <c r="CL38" s="207"/>
      <c r="CM38" s="207"/>
      <c r="CN38" s="207"/>
      <c r="CO38" s="207"/>
      <c r="CP38" s="207"/>
      <c r="CQ38" s="207"/>
      <c r="CR38" s="207"/>
      <c r="CS38" s="207"/>
      <c r="CT38" s="207"/>
      <c r="CU38" s="207"/>
      <c r="CV38" s="207"/>
      <c r="CW38" s="207"/>
      <c r="CX38" s="207"/>
      <c r="CY38" s="207"/>
      <c r="CZ38" s="207"/>
      <c r="DA38" s="207"/>
      <c r="DB38" s="207"/>
      <c r="DC38" s="207"/>
      <c r="DD38" s="207"/>
      <c r="DE38" s="207"/>
      <c r="DF38" s="207"/>
      <c r="DG38" s="207"/>
      <c r="DH38" s="207"/>
      <c r="DI38" s="207"/>
      <c r="DJ38" s="207"/>
      <c r="DK38" s="207"/>
      <c r="DL38" s="207"/>
      <c r="DM38" s="207"/>
      <c r="DN38" s="207"/>
      <c r="DO38" s="207"/>
      <c r="DP38" s="207"/>
      <c r="DQ38" s="207"/>
      <c r="DR38" s="207"/>
      <c r="DS38" s="207"/>
      <c r="DT38" s="207"/>
      <c r="DU38" s="207"/>
      <c r="DV38" s="207"/>
      <c r="DW38" s="207"/>
      <c r="DX38" s="207"/>
      <c r="DY38" s="207"/>
      <c r="DZ38" s="207"/>
      <c r="EA38" s="207"/>
      <c r="EB38" s="207"/>
      <c r="EC38" s="207"/>
      <c r="ED38" s="207"/>
      <c r="EE38" s="207"/>
      <c r="EF38" s="207"/>
      <c r="EG38" s="207"/>
      <c r="EH38" s="207"/>
      <c r="EI38" s="207"/>
      <c r="EJ38" s="207"/>
      <c r="EK38" s="207"/>
      <c r="EL38" s="207"/>
      <c r="EM38" s="207"/>
      <c r="EN38" s="207"/>
      <c r="EO38" s="207"/>
      <c r="EP38" s="207"/>
      <c r="EQ38" s="207"/>
      <c r="ER38" s="207"/>
      <c r="ES38" s="207"/>
      <c r="ET38" s="207"/>
      <c r="EU38" s="207"/>
      <c r="EV38" s="207"/>
      <c r="EW38" s="207"/>
      <c r="EX38" s="207"/>
      <c r="EY38" s="207"/>
      <c r="EZ38" s="207"/>
      <c r="FA38" s="207"/>
      <c r="FB38" s="207"/>
      <c r="FC38" s="207"/>
      <c r="FD38" s="207"/>
      <c r="FE38" s="207"/>
      <c r="FF38" s="207"/>
      <c r="FG38" s="207"/>
      <c r="FH38" s="207"/>
      <c r="FI38" s="207"/>
      <c r="FJ38" s="207"/>
      <c r="FK38" s="207"/>
      <c r="FL38" s="207"/>
      <c r="FM38" s="207"/>
      <c r="FN38" s="207"/>
      <c r="FO38" s="207"/>
      <c r="FP38" s="207"/>
      <c r="FQ38" s="207"/>
      <c r="FR38" s="207"/>
      <c r="FS38" s="207"/>
      <c r="FT38" s="207"/>
      <c r="FU38" s="207"/>
      <c r="FV38" s="207"/>
      <c r="FW38" s="207"/>
      <c r="FX38" s="207"/>
      <c r="FY38" s="207"/>
      <c r="FZ38" s="207"/>
      <c r="GA38" s="207"/>
      <c r="GB38" s="207"/>
      <c r="GC38" s="207"/>
      <c r="GD38" s="207"/>
      <c r="GE38" s="207"/>
      <c r="GF38" s="207"/>
      <c r="GG38" s="207"/>
      <c r="GH38" s="207"/>
      <c r="GI38" s="207"/>
      <c r="GJ38" s="207"/>
      <c r="GK38" s="207"/>
      <c r="GL38" s="207"/>
      <c r="GM38" s="207"/>
      <c r="GN38" s="207"/>
      <c r="GO38" s="207"/>
      <c r="GP38" s="207"/>
      <c r="GQ38" s="207"/>
      <c r="GR38" s="207"/>
      <c r="GS38" s="207"/>
      <c r="GT38" s="207"/>
      <c r="GU38" s="207"/>
      <c r="GV38" s="207"/>
      <c r="GW38" s="207"/>
      <c r="GX38" s="207"/>
      <c r="GY38" s="207"/>
      <c r="GZ38" s="207"/>
      <c r="HA38" s="207"/>
      <c r="HB38" s="207"/>
      <c r="HC38" s="207"/>
      <c r="HD38" s="207"/>
      <c r="HE38" s="207"/>
      <c r="HF38" s="207"/>
      <c r="HG38" s="207"/>
      <c r="HH38" s="207"/>
      <c r="HI38" s="207"/>
      <c r="HJ38" s="207"/>
      <c r="HK38" s="207"/>
      <c r="HL38" s="207"/>
      <c r="HM38" s="207"/>
      <c r="HN38" s="207"/>
      <c r="HO38" s="207"/>
      <c r="HP38" s="207"/>
      <c r="HQ38" s="207"/>
      <c r="HR38" s="207"/>
      <c r="HS38" s="207"/>
      <c r="HT38" s="207"/>
      <c r="HU38" s="207"/>
      <c r="HV38" s="207"/>
      <c r="HW38" s="207"/>
      <c r="HX38" s="207"/>
      <c r="HY38" s="207"/>
      <c r="HZ38" s="207"/>
      <c r="IA38" s="207"/>
      <c r="IB38" s="207"/>
      <c r="IC38" s="207"/>
      <c r="ID38" s="207"/>
      <c r="IE38" s="207"/>
      <c r="IF38" s="207"/>
      <c r="IG38" s="207"/>
      <c r="IH38" s="207"/>
      <c r="II38" s="207"/>
      <c r="IJ38" s="207"/>
      <c r="IK38" s="207"/>
      <c r="IL38" s="207"/>
      <c r="IM38" s="207"/>
      <c r="IN38" s="207"/>
      <c r="IO38" s="207"/>
      <c r="IP38" s="207"/>
      <c r="IQ38" s="207"/>
      <c r="IR38" s="207"/>
      <c r="IS38" s="207"/>
      <c r="IT38" s="207"/>
      <c r="IU38" s="207"/>
      <c r="IV38" s="207"/>
    </row>
    <row r="39" spans="1:256" s="251" customFormat="1">
      <c r="A39" s="207"/>
      <c r="B39" s="208"/>
      <c r="C39" s="209"/>
      <c r="D39" s="210"/>
      <c r="E39" s="211"/>
      <c r="F39" s="207"/>
      <c r="G39" s="207"/>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07"/>
      <c r="BM39" s="207"/>
      <c r="BN39" s="207"/>
      <c r="BO39" s="207"/>
      <c r="BP39" s="207"/>
      <c r="BQ39" s="207"/>
      <c r="BR39" s="207"/>
      <c r="BS39" s="207"/>
      <c r="BT39" s="207"/>
      <c r="BU39" s="207"/>
      <c r="BV39" s="207"/>
      <c r="BW39" s="207"/>
      <c r="BX39" s="207"/>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207"/>
      <c r="CV39" s="207"/>
      <c r="CW39" s="207"/>
      <c r="CX39" s="207"/>
      <c r="CY39" s="207"/>
      <c r="CZ39" s="207"/>
      <c r="DA39" s="207"/>
      <c r="DB39" s="207"/>
      <c r="DC39" s="207"/>
      <c r="DD39" s="207"/>
      <c r="DE39" s="207"/>
      <c r="DF39" s="207"/>
      <c r="DG39" s="207"/>
      <c r="DH39" s="207"/>
      <c r="DI39" s="207"/>
      <c r="DJ39" s="207"/>
      <c r="DK39" s="207"/>
      <c r="DL39" s="207"/>
      <c r="DM39" s="207"/>
      <c r="DN39" s="207"/>
      <c r="DO39" s="207"/>
      <c r="DP39" s="207"/>
      <c r="DQ39" s="207"/>
      <c r="DR39" s="207"/>
      <c r="DS39" s="207"/>
      <c r="DT39" s="207"/>
      <c r="DU39" s="207"/>
      <c r="DV39" s="207"/>
      <c r="DW39" s="207"/>
      <c r="DX39" s="207"/>
      <c r="DY39" s="207"/>
      <c r="DZ39" s="207"/>
      <c r="EA39" s="207"/>
      <c r="EB39" s="207"/>
      <c r="EC39" s="207"/>
      <c r="ED39" s="207"/>
      <c r="EE39" s="207"/>
      <c r="EF39" s="207"/>
      <c r="EG39" s="207"/>
      <c r="EH39" s="207"/>
      <c r="EI39" s="207"/>
      <c r="EJ39" s="207"/>
      <c r="EK39" s="207"/>
      <c r="EL39" s="207"/>
      <c r="EM39" s="207"/>
      <c r="EN39" s="207"/>
      <c r="EO39" s="207"/>
      <c r="EP39" s="207"/>
      <c r="EQ39" s="207"/>
      <c r="ER39" s="207"/>
      <c r="ES39" s="207"/>
      <c r="ET39" s="207"/>
      <c r="EU39" s="207"/>
      <c r="EV39" s="207"/>
      <c r="EW39" s="207"/>
      <c r="EX39" s="207"/>
      <c r="EY39" s="207"/>
      <c r="EZ39" s="207"/>
      <c r="FA39" s="207"/>
      <c r="FB39" s="207"/>
      <c r="FC39" s="207"/>
      <c r="FD39" s="207"/>
      <c r="FE39" s="207"/>
      <c r="FF39" s="207"/>
      <c r="FG39" s="207"/>
      <c r="FH39" s="207"/>
      <c r="FI39" s="207"/>
      <c r="FJ39" s="207"/>
      <c r="FK39" s="207"/>
      <c r="FL39" s="207"/>
      <c r="FM39" s="207"/>
      <c r="FN39" s="207"/>
      <c r="FO39" s="207"/>
      <c r="FP39" s="207"/>
      <c r="FQ39" s="207"/>
      <c r="FR39" s="207"/>
      <c r="FS39" s="207"/>
      <c r="FT39" s="207"/>
      <c r="FU39" s="207"/>
      <c r="FV39" s="207"/>
      <c r="FW39" s="207"/>
      <c r="FX39" s="207"/>
      <c r="FY39" s="207"/>
      <c r="FZ39" s="207"/>
      <c r="GA39" s="207"/>
      <c r="GB39" s="207"/>
      <c r="GC39" s="207"/>
      <c r="GD39" s="207"/>
      <c r="GE39" s="207"/>
      <c r="GF39" s="207"/>
      <c r="GG39" s="207"/>
      <c r="GH39" s="207"/>
      <c r="GI39" s="207"/>
      <c r="GJ39" s="207"/>
      <c r="GK39" s="207"/>
      <c r="GL39" s="207"/>
      <c r="GM39" s="207"/>
      <c r="GN39" s="207"/>
      <c r="GO39" s="207"/>
      <c r="GP39" s="207"/>
      <c r="GQ39" s="207"/>
      <c r="GR39" s="207"/>
      <c r="GS39" s="207"/>
      <c r="GT39" s="207"/>
      <c r="GU39" s="207"/>
      <c r="GV39" s="207"/>
      <c r="GW39" s="207"/>
      <c r="GX39" s="207"/>
      <c r="GY39" s="207"/>
      <c r="GZ39" s="207"/>
      <c r="HA39" s="207"/>
      <c r="HB39" s="207"/>
      <c r="HC39" s="207"/>
      <c r="HD39" s="207"/>
      <c r="HE39" s="207"/>
      <c r="HF39" s="207"/>
      <c r="HG39" s="207"/>
      <c r="HH39" s="207"/>
      <c r="HI39" s="207"/>
      <c r="HJ39" s="207"/>
      <c r="HK39" s="207"/>
      <c r="HL39" s="207"/>
      <c r="HM39" s="207"/>
      <c r="HN39" s="207"/>
      <c r="HO39" s="207"/>
      <c r="HP39" s="207"/>
      <c r="HQ39" s="207"/>
      <c r="HR39" s="207"/>
      <c r="HS39" s="207"/>
      <c r="HT39" s="207"/>
      <c r="HU39" s="207"/>
      <c r="HV39" s="207"/>
      <c r="HW39" s="207"/>
      <c r="HX39" s="207"/>
      <c r="HY39" s="207"/>
      <c r="HZ39" s="207"/>
      <c r="IA39" s="207"/>
      <c r="IB39" s="207"/>
      <c r="IC39" s="207"/>
      <c r="ID39" s="207"/>
      <c r="IE39" s="207"/>
      <c r="IF39" s="207"/>
      <c r="IG39" s="207"/>
      <c r="IH39" s="207"/>
      <c r="II39" s="207"/>
      <c r="IJ39" s="207"/>
      <c r="IK39" s="207"/>
      <c r="IL39" s="207"/>
      <c r="IM39" s="207"/>
      <c r="IN39" s="207"/>
      <c r="IO39" s="207"/>
      <c r="IP39" s="207"/>
      <c r="IQ39" s="207"/>
      <c r="IR39" s="207"/>
      <c r="IS39" s="207"/>
      <c r="IT39" s="207"/>
      <c r="IU39" s="207"/>
      <c r="IV39" s="207"/>
    </row>
    <row r="40" spans="1:256" s="251" customFormat="1">
      <c r="A40" s="207"/>
      <c r="B40" s="208"/>
      <c r="C40" s="209"/>
      <c r="D40" s="210"/>
      <c r="E40" s="211"/>
      <c r="F40" s="207"/>
      <c r="G40" s="207"/>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07"/>
      <c r="BM40" s="207"/>
      <c r="BN40" s="207"/>
      <c r="BO40" s="207"/>
      <c r="BP40" s="207"/>
      <c r="BQ40" s="207"/>
      <c r="BR40" s="207"/>
      <c r="BS40" s="207"/>
      <c r="BT40" s="207"/>
      <c r="BU40" s="207"/>
      <c r="BV40" s="207"/>
      <c r="BW40" s="207"/>
      <c r="BX40" s="207"/>
      <c r="BY40" s="207"/>
      <c r="BZ40" s="207"/>
      <c r="CA40" s="207"/>
      <c r="CB40" s="207"/>
      <c r="CC40" s="207"/>
      <c r="CD40" s="207"/>
      <c r="CE40" s="207"/>
      <c r="CF40" s="207"/>
      <c r="CG40" s="207"/>
      <c r="CH40" s="207"/>
      <c r="CI40" s="207"/>
      <c r="CJ40" s="207"/>
      <c r="CK40" s="207"/>
      <c r="CL40" s="207"/>
      <c r="CM40" s="207"/>
      <c r="CN40" s="207"/>
      <c r="CO40" s="207"/>
      <c r="CP40" s="207"/>
      <c r="CQ40" s="207"/>
      <c r="CR40" s="207"/>
      <c r="CS40" s="207"/>
      <c r="CT40" s="207"/>
      <c r="CU40" s="207"/>
      <c r="CV40" s="207"/>
      <c r="CW40" s="207"/>
      <c r="CX40" s="207"/>
      <c r="CY40" s="207"/>
      <c r="CZ40" s="207"/>
      <c r="DA40" s="207"/>
      <c r="DB40" s="207"/>
      <c r="DC40" s="207"/>
      <c r="DD40" s="207"/>
      <c r="DE40" s="207"/>
      <c r="DF40" s="207"/>
      <c r="DG40" s="207"/>
      <c r="DH40" s="207"/>
      <c r="DI40" s="207"/>
      <c r="DJ40" s="207"/>
      <c r="DK40" s="207"/>
      <c r="DL40" s="207"/>
      <c r="DM40" s="207"/>
      <c r="DN40" s="207"/>
      <c r="DO40" s="207"/>
      <c r="DP40" s="207"/>
      <c r="DQ40" s="207"/>
      <c r="DR40" s="207"/>
      <c r="DS40" s="207"/>
      <c r="DT40" s="207"/>
      <c r="DU40" s="207"/>
      <c r="DV40" s="207"/>
      <c r="DW40" s="207"/>
      <c r="DX40" s="207"/>
      <c r="DY40" s="207"/>
      <c r="DZ40" s="207"/>
      <c r="EA40" s="207"/>
      <c r="EB40" s="207"/>
      <c r="EC40" s="207"/>
      <c r="ED40" s="207"/>
      <c r="EE40" s="207"/>
      <c r="EF40" s="207"/>
      <c r="EG40" s="207"/>
      <c r="EH40" s="207"/>
      <c r="EI40" s="207"/>
      <c r="EJ40" s="207"/>
      <c r="EK40" s="207"/>
      <c r="EL40" s="207"/>
      <c r="EM40" s="207"/>
      <c r="EN40" s="207"/>
      <c r="EO40" s="207"/>
      <c r="EP40" s="207"/>
      <c r="EQ40" s="207"/>
      <c r="ER40" s="207"/>
      <c r="ES40" s="207"/>
      <c r="ET40" s="207"/>
      <c r="EU40" s="207"/>
      <c r="EV40" s="207"/>
      <c r="EW40" s="207"/>
      <c r="EX40" s="207"/>
      <c r="EY40" s="207"/>
      <c r="EZ40" s="207"/>
      <c r="FA40" s="207"/>
      <c r="FB40" s="207"/>
      <c r="FC40" s="207"/>
      <c r="FD40" s="207"/>
      <c r="FE40" s="207"/>
      <c r="FF40" s="207"/>
      <c r="FG40" s="207"/>
      <c r="FH40" s="207"/>
      <c r="FI40" s="207"/>
      <c r="FJ40" s="207"/>
      <c r="FK40" s="207"/>
      <c r="FL40" s="207"/>
      <c r="FM40" s="207"/>
      <c r="FN40" s="207"/>
      <c r="FO40" s="207"/>
      <c r="FP40" s="207"/>
      <c r="FQ40" s="207"/>
      <c r="FR40" s="207"/>
      <c r="FS40" s="207"/>
      <c r="FT40" s="207"/>
      <c r="FU40" s="207"/>
      <c r="FV40" s="207"/>
      <c r="FW40" s="207"/>
      <c r="FX40" s="207"/>
      <c r="FY40" s="207"/>
      <c r="FZ40" s="207"/>
      <c r="GA40" s="207"/>
      <c r="GB40" s="207"/>
      <c r="GC40" s="207"/>
      <c r="GD40" s="207"/>
      <c r="GE40" s="207"/>
      <c r="GF40" s="207"/>
      <c r="GG40" s="207"/>
      <c r="GH40" s="207"/>
      <c r="GI40" s="207"/>
      <c r="GJ40" s="207"/>
      <c r="GK40" s="207"/>
      <c r="GL40" s="207"/>
      <c r="GM40" s="207"/>
      <c r="GN40" s="207"/>
      <c r="GO40" s="207"/>
      <c r="GP40" s="207"/>
      <c r="GQ40" s="207"/>
      <c r="GR40" s="207"/>
      <c r="GS40" s="207"/>
      <c r="GT40" s="207"/>
      <c r="GU40" s="207"/>
      <c r="GV40" s="207"/>
      <c r="GW40" s="207"/>
      <c r="GX40" s="207"/>
      <c r="GY40" s="207"/>
      <c r="GZ40" s="207"/>
      <c r="HA40" s="207"/>
      <c r="HB40" s="207"/>
      <c r="HC40" s="207"/>
      <c r="HD40" s="207"/>
      <c r="HE40" s="207"/>
      <c r="HF40" s="207"/>
      <c r="HG40" s="207"/>
      <c r="HH40" s="207"/>
      <c r="HI40" s="207"/>
      <c r="HJ40" s="207"/>
      <c r="HK40" s="207"/>
      <c r="HL40" s="207"/>
      <c r="HM40" s="207"/>
      <c r="HN40" s="207"/>
      <c r="HO40" s="207"/>
      <c r="HP40" s="207"/>
      <c r="HQ40" s="207"/>
      <c r="HR40" s="207"/>
      <c r="HS40" s="207"/>
      <c r="HT40" s="207"/>
      <c r="HU40" s="207"/>
      <c r="HV40" s="207"/>
      <c r="HW40" s="207"/>
      <c r="HX40" s="207"/>
      <c r="HY40" s="207"/>
      <c r="HZ40" s="207"/>
      <c r="IA40" s="207"/>
      <c r="IB40" s="207"/>
      <c r="IC40" s="207"/>
      <c r="ID40" s="207"/>
      <c r="IE40" s="207"/>
      <c r="IF40" s="207"/>
      <c r="IG40" s="207"/>
      <c r="IH40" s="207"/>
      <c r="II40" s="207"/>
      <c r="IJ40" s="207"/>
      <c r="IK40" s="207"/>
      <c r="IL40" s="207"/>
      <c r="IM40" s="207"/>
      <c r="IN40" s="207"/>
      <c r="IO40" s="207"/>
      <c r="IP40" s="207"/>
      <c r="IQ40" s="207"/>
      <c r="IR40" s="207"/>
      <c r="IS40" s="207"/>
      <c r="IT40" s="207"/>
      <c r="IU40" s="207"/>
      <c r="IV40" s="207"/>
    </row>
    <row r="41" spans="1:256" s="251" customFormat="1">
      <c r="A41" s="207"/>
      <c r="B41" s="208"/>
      <c r="C41" s="209"/>
      <c r="D41" s="210"/>
      <c r="E41" s="211"/>
      <c r="F41" s="207"/>
      <c r="G41" s="207"/>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c r="EN41" s="207"/>
      <c r="EO41" s="207"/>
      <c r="EP41" s="207"/>
      <c r="EQ41" s="207"/>
      <c r="ER41" s="207"/>
      <c r="ES41" s="207"/>
      <c r="ET41" s="207"/>
      <c r="EU41" s="207"/>
      <c r="EV41" s="207"/>
      <c r="EW41" s="207"/>
      <c r="EX41" s="207"/>
      <c r="EY41" s="207"/>
      <c r="EZ41" s="207"/>
      <c r="FA41" s="207"/>
      <c r="FB41" s="207"/>
      <c r="FC41" s="207"/>
      <c r="FD41" s="207"/>
      <c r="FE41" s="207"/>
      <c r="FF41" s="207"/>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c r="GE41" s="207"/>
      <c r="GF41" s="207"/>
      <c r="GG41" s="207"/>
      <c r="GH41" s="207"/>
      <c r="GI41" s="207"/>
      <c r="GJ41" s="207"/>
      <c r="GK41" s="207"/>
      <c r="GL41" s="207"/>
      <c r="GM41" s="207"/>
      <c r="GN41" s="207"/>
      <c r="GO41" s="207"/>
      <c r="GP41" s="207"/>
      <c r="GQ41" s="207"/>
      <c r="GR41" s="207"/>
      <c r="GS41" s="207"/>
      <c r="GT41" s="207"/>
      <c r="GU41" s="207"/>
      <c r="GV41" s="207"/>
      <c r="GW41" s="207"/>
      <c r="GX41" s="207"/>
      <c r="GY41" s="207"/>
      <c r="GZ41" s="207"/>
      <c r="HA41" s="207"/>
      <c r="HB41" s="207"/>
      <c r="HC41" s="207"/>
      <c r="HD41" s="207"/>
      <c r="HE41" s="207"/>
      <c r="HF41" s="207"/>
      <c r="HG41" s="207"/>
      <c r="HH41" s="207"/>
      <c r="HI41" s="207"/>
      <c r="HJ41" s="207"/>
      <c r="HK41" s="207"/>
      <c r="HL41" s="207"/>
      <c r="HM41" s="207"/>
      <c r="HN41" s="207"/>
      <c r="HO41" s="207"/>
      <c r="HP41" s="207"/>
      <c r="HQ41" s="207"/>
      <c r="HR41" s="207"/>
      <c r="HS41" s="207"/>
      <c r="HT41" s="207"/>
      <c r="HU41" s="207"/>
      <c r="HV41" s="207"/>
      <c r="HW41" s="207"/>
      <c r="HX41" s="207"/>
      <c r="HY41" s="207"/>
      <c r="HZ41" s="207"/>
      <c r="IA41" s="207"/>
      <c r="IB41" s="207"/>
      <c r="IC41" s="207"/>
      <c r="ID41" s="207"/>
      <c r="IE41" s="207"/>
      <c r="IF41" s="207"/>
      <c r="IG41" s="207"/>
      <c r="IH41" s="207"/>
      <c r="II41" s="207"/>
      <c r="IJ41" s="207"/>
      <c r="IK41" s="207"/>
      <c r="IL41" s="207"/>
      <c r="IM41" s="207"/>
      <c r="IN41" s="207"/>
      <c r="IO41" s="207"/>
      <c r="IP41" s="207"/>
      <c r="IQ41" s="207"/>
      <c r="IR41" s="207"/>
      <c r="IS41" s="207"/>
      <c r="IT41" s="207"/>
      <c r="IU41" s="207"/>
      <c r="IV41" s="207"/>
    </row>
  </sheetData>
  <mergeCells count="18">
    <mergeCell ref="A27:A31"/>
    <mergeCell ref="B27:B31"/>
    <mergeCell ref="F27:F31"/>
    <mergeCell ref="G27:G31"/>
    <mergeCell ref="A18:A24"/>
    <mergeCell ref="B18:B24"/>
    <mergeCell ref="F18:F24"/>
    <mergeCell ref="G18:G24"/>
    <mergeCell ref="A25:A26"/>
    <mergeCell ref="B25:B26"/>
    <mergeCell ref="A4:A10"/>
    <mergeCell ref="B4:B10"/>
    <mergeCell ref="F4:F10"/>
    <mergeCell ref="G4:G10"/>
    <mergeCell ref="A11:A17"/>
    <mergeCell ref="B11:B17"/>
    <mergeCell ref="F11:F17"/>
    <mergeCell ref="G11:G17"/>
  </mergeCells>
  <pageMargins left="0.70866141732283472" right="0.70866141732283472" top="0.74803149606299213" bottom="0.74803149606299213" header="0.31496062992125984" footer="0.31496062992125984"/>
  <pageSetup scale="49" fitToWidth="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F2C1F2BFA2A941B243B57C831801F7" ma:contentTypeVersion="5" ma:contentTypeDescription="Create a new document." ma:contentTypeScope="" ma:versionID="86dca64bde9d1bf0bdd0c440c9c1d046">
  <xsd:schema xmlns:xsd="http://www.w3.org/2001/XMLSchema" xmlns:xs="http://www.w3.org/2001/XMLSchema" xmlns:p="http://schemas.microsoft.com/office/2006/metadata/properties" xmlns:ns2="f16776fb-264b-48e9-98a7-9b3d75b58a62" targetNamespace="http://schemas.microsoft.com/office/2006/metadata/properties" ma:root="true" ma:fieldsID="69b3ea3a5b819305c18121ca4a1f095e" ns2:_="">
    <xsd:import namespace="f16776fb-264b-48e9-98a7-9b3d75b58a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776fb-264b-48e9-98a7-9b3d75b58a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96D52A-3F78-48E1-B9C6-C7B9D584383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F2E3DDD-85D3-46B0-B2C4-101F3A62F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776fb-264b-48e9-98a7-9b3d75b58a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F08E02-4934-47A4-A8E6-D3A4F4EF44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ANEXO 1_2014</vt:lpstr>
      <vt:lpstr>ANEXO 1 (2)</vt:lpstr>
      <vt:lpstr>Anexo</vt:lpstr>
      <vt:lpstr>Hoja3</vt:lpstr>
      <vt:lpstr>Hoja1</vt:lpstr>
      <vt:lpstr> REQUERIMIENTO NORMAL CANAL</vt:lpstr>
      <vt:lpstr>Logística_Analisis</vt:lpstr>
      <vt:lpstr>Anexo!Área_de_impresión</vt:lpstr>
      <vt:lpstr>Logística_Analisis!Área_de_impresión</vt:lpstr>
      <vt:lpstr>Anexo!Títulos_a_imprimir</vt:lpstr>
      <vt:lpstr>'ANEXO 1 (2)'!Títulos_a_imprimir</vt:lpstr>
      <vt:lpstr>'ANEXO 1_2014'!Títulos_a_imprimir</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Camelo A.</dc:creator>
  <cp:keywords/>
  <dc:description/>
  <cp:lastModifiedBy>Johana Labrador</cp:lastModifiedBy>
  <cp:revision/>
  <dcterms:created xsi:type="dcterms:W3CDTF">2012-04-26T00:28:04Z</dcterms:created>
  <dcterms:modified xsi:type="dcterms:W3CDTF">2021-04-29T02:10:21Z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0x010100B5F2C1F2BFA2A941B243B57C831801F7</vt:lpwstr>
  </property>
</Properties>
</file>