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InkAnnotation="0" codeName="ThisWorkbook" defaultThemeVersion="166925"/>
  <mc:AlternateContent xmlns:mc="http://schemas.openxmlformats.org/markup-compatibility/2006">
    <mc:Choice Requires="x15">
      <x15ac:absPath xmlns:x15ac="http://schemas.microsoft.com/office/spreadsheetml/2010/11/ac" url="https://canaltrece-my.sharepoint.com/personal/ylatorre_canaltrece_com_co/Documents/Control Interno/AAINFORMES/eKOGUI/2021/segundo semestre/"/>
    </mc:Choice>
  </mc:AlternateContent>
  <xr:revisionPtr revIDLastSave="0" documentId="8_{A30EAD84-61CD-4F24-B5C9-A6CFF837121D}" xr6:coauthVersionLast="47" xr6:coauthVersionMax="47" xr10:uidLastSave="{00000000-0000-0000-0000-000000000000}"/>
  <bookViews>
    <workbookView xWindow="-120" yWindow="-120" windowWidth="20730" windowHeight="11160" tabRatio="777" activeTab="3" xr2:uid="{00000000-000D-0000-FFFF-FFFF00000000}"/>
  </bookViews>
  <sheets>
    <sheet name="Principal" sheetId="4" r:id="rId1"/>
    <sheet name="USUARIOS" sheetId="1" r:id="rId2"/>
    <sheet name="ABOGADOS" sheetId="7" r:id="rId3"/>
    <sheet name="JUDICIALES" sheetId="8" r:id="rId4"/>
    <sheet name="PREJUDICIALES" sheetId="9" r:id="rId5"/>
    <sheet name="ARBITRAMENTOS" sheetId="10" r:id="rId6"/>
    <sheet name="PAGOS" sheetId="11" r:id="rId7"/>
    <sheet name="Resumen General" sheetId="5" r:id="rId8"/>
    <sheet name="Base a pegar" sheetId="12" state="hidden"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4" i="12" l="1"/>
  <c r="A3" i="12"/>
  <c r="A18" i="12" s="1"/>
  <c r="F18" i="12"/>
  <c r="E18" i="12"/>
  <c r="D18" i="12"/>
  <c r="C18" i="12"/>
  <c r="F17" i="12"/>
  <c r="E17" i="12"/>
  <c r="D17" i="12"/>
  <c r="C17" i="12"/>
  <c r="F16" i="12"/>
  <c r="E16" i="12"/>
  <c r="D16" i="12"/>
  <c r="C16" i="12"/>
  <c r="F15" i="12"/>
  <c r="E15" i="12"/>
  <c r="D15" i="12"/>
  <c r="C15" i="12"/>
  <c r="F14" i="12"/>
  <c r="E14" i="12"/>
  <c r="C14" i="12"/>
  <c r="F13" i="12"/>
  <c r="E13" i="12"/>
  <c r="D13" i="12"/>
  <c r="C13" i="12"/>
  <c r="BO3" i="12"/>
  <c r="BN3" i="12"/>
  <c r="BM3" i="12"/>
  <c r="BL3" i="12"/>
  <c r="BK3" i="12"/>
  <c r="BJ3" i="12"/>
  <c r="BI3" i="12"/>
  <c r="BH3" i="12"/>
  <c r="BG3" i="12"/>
  <c r="BF3" i="12"/>
  <c r="BE3" i="12"/>
  <c r="BD3" i="12"/>
  <c r="BC3" i="12"/>
  <c r="BB3" i="12"/>
  <c r="BA3" i="12"/>
  <c r="AZ3" i="12"/>
  <c r="AY3" i="12"/>
  <c r="AX3" i="12"/>
  <c r="AW3" i="12"/>
  <c r="AV3" i="12"/>
  <c r="AU3" i="12"/>
  <c r="AT3" i="12"/>
  <c r="AS3" i="12"/>
  <c r="AR3" i="12"/>
  <c r="AQ3" i="12"/>
  <c r="AP3" i="12"/>
  <c r="AO3" i="12"/>
  <c r="AN3" i="12"/>
  <c r="AM3" i="12"/>
  <c r="AL3" i="12"/>
  <c r="AK3" i="12"/>
  <c r="AJ3" i="12"/>
  <c r="AI3" i="12"/>
  <c r="AH3" i="12"/>
  <c r="AG3" i="12"/>
  <c r="AF3" i="12"/>
  <c r="AE3" i="12"/>
  <c r="AD3" i="12"/>
  <c r="AC3" i="12"/>
  <c r="AB3" i="12"/>
  <c r="AA3" i="12"/>
  <c r="Z3" i="12"/>
  <c r="Y3" i="12"/>
  <c r="X3" i="12"/>
  <c r="W3" i="12"/>
  <c r="V3" i="12"/>
  <c r="U3" i="12"/>
  <c r="T3" i="12"/>
  <c r="S3" i="12"/>
  <c r="R3" i="12"/>
  <c r="Q3" i="12"/>
  <c r="P3" i="12"/>
  <c r="O3" i="12"/>
  <c r="N3" i="12"/>
  <c r="M3" i="12"/>
  <c r="L3" i="12"/>
  <c r="K3" i="12"/>
  <c r="J3" i="12"/>
  <c r="I3" i="12"/>
  <c r="H3" i="12"/>
  <c r="G3" i="12"/>
  <c r="F3" i="12"/>
  <c r="E3" i="12"/>
  <c r="D3" i="12"/>
  <c r="C3" i="12"/>
  <c r="B3" i="12"/>
  <c r="A13" i="12" l="1"/>
  <c r="A17" i="12"/>
  <c r="A15" i="12"/>
  <c r="A14" i="12"/>
  <c r="A16" i="12"/>
  <c r="C12" i="5" l="1"/>
  <c r="V3" i="7"/>
  <c r="G14" i="1" l="1"/>
  <c r="G15" i="12" s="1"/>
  <c r="G13" i="1"/>
  <c r="G14" i="12" s="1"/>
  <c r="G15" i="1"/>
  <c r="G16" i="12" s="1"/>
  <c r="G16" i="1"/>
  <c r="G17" i="12" s="1"/>
  <c r="G17" i="1"/>
  <c r="G18" i="12" s="1"/>
  <c r="G12" i="1"/>
  <c r="G13" i="12" s="1"/>
  <c r="F17" i="5" l="1"/>
  <c r="F15" i="5"/>
  <c r="F10" i="5"/>
  <c r="C19" i="5"/>
  <c r="C17" i="5"/>
  <c r="C16" i="5"/>
  <c r="T16" i="10"/>
  <c r="T12" i="10"/>
  <c r="W3" i="8"/>
  <c r="C25" i="8" s="1"/>
  <c r="T17" i="10" l="1"/>
  <c r="F13" i="5" s="1"/>
  <c r="V2" i="9"/>
  <c r="V3" i="9" s="1"/>
  <c r="F9" i="9" s="1"/>
  <c r="F11" i="5" l="1"/>
  <c r="F19" i="5"/>
  <c r="F18" i="5"/>
  <c r="F14" i="5"/>
  <c r="F9" i="5"/>
  <c r="F8" i="5"/>
  <c r="C14" i="5"/>
  <c r="C15" i="5"/>
  <c r="C18" i="5" s="1"/>
  <c r="J13" i="1"/>
  <c r="J14" i="1"/>
  <c r="J15" i="1"/>
  <c r="J16" i="1"/>
  <c r="J17" i="1"/>
  <c r="J12" i="1"/>
  <c r="I12" i="1"/>
  <c r="I13" i="1"/>
  <c r="I14" i="1"/>
  <c r="I15" i="1"/>
  <c r="I16" i="1"/>
  <c r="I17" i="1"/>
  <c r="H13" i="1"/>
  <c r="H14" i="1"/>
  <c r="H15" i="1"/>
  <c r="H16" i="1"/>
  <c r="H17" i="1"/>
  <c r="H12" i="1"/>
  <c r="C10" i="5" l="1"/>
  <c r="C9" i="5"/>
  <c r="C8" i="5"/>
  <c r="V3" i="11" l="1"/>
  <c r="V3" i="10"/>
  <c r="F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Pablo Garzón Peraza</author>
  </authors>
  <commentList>
    <comment ref="C21" authorId="0" shapeId="0" xr:uid="{00000000-0006-0000-0300-000001000000}">
      <text>
        <r>
          <rPr>
            <b/>
            <sz val="9"/>
            <color indexed="81"/>
            <rFont val="Tahoma"/>
            <family val="2"/>
          </rPr>
          <t>Juan Pablo Garzón Peraza:</t>
        </r>
        <r>
          <rPr>
            <sz val="9"/>
            <color indexed="81"/>
            <rFont val="Tahoma"/>
            <family val="2"/>
          </rPr>
          <t xml:space="preserve">
Total de procesos terminados, sin importar la fecha de terminación</t>
        </r>
      </text>
    </comment>
  </commentList>
</comments>
</file>

<file path=xl/sharedStrings.xml><?xml version="1.0" encoding="utf-8"?>
<sst xmlns="http://schemas.openxmlformats.org/spreadsheetml/2006/main" count="272" uniqueCount="191">
  <si>
    <t>JEFE FINANCIERO</t>
  </si>
  <si>
    <t>JEFE JURÍDICO</t>
  </si>
  <si>
    <t>ENLACE DE PAGOS</t>
  </si>
  <si>
    <t>JEFE CONTROL INTERNO</t>
  </si>
  <si>
    <t>SECRETARIO TÉCNICO</t>
  </si>
  <si>
    <t>ADMINISTRADOR DE LA ENTIDAD</t>
  </si>
  <si>
    <t>FECHA CREACIÓN  EN EKOGUI</t>
  </si>
  <si>
    <t>NOMBRE</t>
  </si>
  <si>
    <t>Pagos</t>
  </si>
  <si>
    <t>Uso del sistema</t>
  </si>
  <si>
    <t>Plantilla de certificado de Control Interno</t>
  </si>
  <si>
    <t>Agencia Nacional de Defensa Jurídica del Estado</t>
  </si>
  <si>
    <t>Si</t>
  </si>
  <si>
    <t>No</t>
  </si>
  <si>
    <t>N/A</t>
  </si>
  <si>
    <t>ROL</t>
  </si>
  <si>
    <t>TIENE EL ROL</t>
  </si>
  <si>
    <t>FECHA ÚLTIMA CAPACITACIÓN</t>
  </si>
  <si>
    <t xml:space="preserve">CANTIDAD </t>
  </si>
  <si>
    <t>CANTIDAD DE ABOGADOS</t>
  </si>
  <si>
    <t>ABOGADOS CON PROCESOS ACTIVOS</t>
  </si>
  <si>
    <t>CANTIDAD DE ABOGADOS LITIGANDO</t>
  </si>
  <si>
    <t>ABOGADOS CREADOS EN EKOGUI ACTIVOS</t>
  </si>
  <si>
    <t>CANTIDAD</t>
  </si>
  <si>
    <t>ABOGADOS INACTIVOS</t>
  </si>
  <si>
    <t>Sin capacitación</t>
  </si>
  <si>
    <t>ABOGADOS CON CORREO ACTUALIZADO</t>
  </si>
  <si>
    <t>Cantidad de procesos de más de 33.000 SMMLV</t>
  </si>
  <si>
    <t>CANTIDAD DE PROCESOS ACTIVOS</t>
  </si>
  <si>
    <t>PROCESOS ACTIVOS REGISTRADOS EN EKOGUI</t>
  </si>
  <si>
    <t>PROCESOS SIN ABOGADO ASIGNADO</t>
  </si>
  <si>
    <t>PROCESOS ACTIVOS</t>
  </si>
  <si>
    <t>ACTUALIZACIÓN</t>
  </si>
  <si>
    <t>CALIFICACIÓN DE RIESGO</t>
  </si>
  <si>
    <t>PROCESOS ACTIVOS EN CALIDAD DEMANDADO</t>
  </si>
  <si>
    <t>PROCESOS SIN CALIFICACIÓN</t>
  </si>
  <si>
    <t>PROCESO ENTIDAD TERMINADOS</t>
  </si>
  <si>
    <t>ENTIDAD</t>
  </si>
  <si>
    <t>INFORMACIÓN USUARIOS</t>
  </si>
  <si>
    <t>Usuarios activos</t>
  </si>
  <si>
    <t>Nivel de capacitación</t>
  </si>
  <si>
    <t>Completitud de roles</t>
  </si>
  <si>
    <t>Procesos activos</t>
  </si>
  <si>
    <t>Procesos por abogado</t>
  </si>
  <si>
    <t>Porcentaje de registro</t>
  </si>
  <si>
    <t>Procesos arbitrales</t>
  </si>
  <si>
    <t>Procesos prejudiciales</t>
  </si>
  <si>
    <t>Actualización prejudiciales</t>
  </si>
  <si>
    <t>Pagos relacionados</t>
  </si>
  <si>
    <t>Uso del módulo pagos</t>
  </si>
  <si>
    <t>Actualización más de 33.000 SMMLV</t>
  </si>
  <si>
    <t>REGISTRO EN 2020</t>
  </si>
  <si>
    <t>REGISTRO EN 2019</t>
  </si>
  <si>
    <t>REGISTRO EN 2018 Y ANTERIORES</t>
  </si>
  <si>
    <t>TOTAL PREJUDICIALES ACTIVOS</t>
  </si>
  <si>
    <t>TOTAL PREJUDICIALES ACTIVOS EN EKOGUI</t>
  </si>
  <si>
    <t>TOTAL PROCESOS TERMINADOS</t>
  </si>
  <si>
    <t>CANTIDAD PREJUDICIALES</t>
  </si>
  <si>
    <t>Procesos que efectivamente se encuentran activos</t>
  </si>
  <si>
    <t>Proceso que se encuentran terminados</t>
  </si>
  <si>
    <t>Procesos de más de 33.000 SMMLV registrados en eKOGUI</t>
  </si>
  <si>
    <t>PROCESOS CON CALIFICACIÓN  EN 2020</t>
  </si>
  <si>
    <t>PROCESOS CON CALIFICACIÓN ANTERIOR A 2020</t>
  </si>
  <si>
    <t>PROBABILIDAD DE PERDER EL CASO ALTA</t>
  </si>
  <si>
    <t>PROBABILIDAD DE PERDER EL CASO MEDIA</t>
  </si>
  <si>
    <t>PROBABILIDAD DE PERDER EL CASO BAJA</t>
  </si>
  <si>
    <t>PROBABILIDAD DE PERDER EL CASO REMOTA</t>
  </si>
  <si>
    <t>CON PROVISIÓN IGUAL A CERO</t>
  </si>
  <si>
    <t>Procesos Judiciales</t>
  </si>
  <si>
    <t>TERMINADOS ÚLTIMA ACTUACIÓN EN 2020</t>
  </si>
  <si>
    <t>ARBITRAMENTOS</t>
  </si>
  <si>
    <t>ARBITRAMENTOS ACTIVOS</t>
  </si>
  <si>
    <t>ARBITRAMENTOS REGISTRADOS EN EKOGUI</t>
  </si>
  <si>
    <t>PAGOS</t>
  </si>
  <si>
    <t>Gestiona pagos en SIIF de MinHacienda</t>
  </si>
  <si>
    <t>Provisión incorrecta</t>
  </si>
  <si>
    <t>JUDICIALES</t>
  </si>
  <si>
    <t>PREJUDICIALES</t>
  </si>
  <si>
    <t>Plantilla de certificado de Control Interno eKOGUI</t>
  </si>
  <si>
    <t>ACTUALIZADO</t>
  </si>
  <si>
    <t>Entre 21-03-2019 y 31-12-2019</t>
  </si>
  <si>
    <t>PROCESOS SIN ABOGADO ASIGNADO(1)</t>
  </si>
  <si>
    <t>PROCESOS ACTIVOS CON ESTADO TERMINADO(3)</t>
  </si>
  <si>
    <t>Procesos de más de 33.000 SMMLV con la pieza demanda(5)</t>
  </si>
  <si>
    <t>(5) Puede ser remitida a la ANDJE o cargada en el sistema</t>
  </si>
  <si>
    <t>PROCESOS ANALIZADOS</t>
  </si>
  <si>
    <t>PROCESOS TERMINADOS CON EJECUTORIA</t>
  </si>
  <si>
    <t>PROCESOS DESFAVORABLES</t>
  </si>
  <si>
    <t>PROCESOS QUE GENERAN EROGACIÓN ECONÓMICA</t>
  </si>
  <si>
    <t>PROCESOS CON VALOR CONDENA MAYOR A CERO</t>
  </si>
  <si>
    <t>ARBITRAMENTOS TERMINADOS EN EKOGUI</t>
  </si>
  <si>
    <r>
      <t xml:space="preserve">Por favor seleccione la información que desea registrar, en cualquier momento puede visualizar los resultados de la información que haya registrado seleccionando la opción de </t>
    </r>
    <r>
      <rPr>
        <b/>
        <sz val="11"/>
        <color theme="1"/>
        <rFont val="Calibri"/>
        <family val="2"/>
        <scheme val="minor"/>
      </rPr>
      <t>Ver resultado</t>
    </r>
    <r>
      <rPr>
        <sz val="11"/>
        <color theme="1"/>
        <rFont val="Calibri"/>
        <family val="2"/>
        <scheme val="minor"/>
      </rPr>
      <t>.</t>
    </r>
  </si>
  <si>
    <t>OBSERVACIONES</t>
  </si>
  <si>
    <t>CONDENAS</t>
  </si>
  <si>
    <t>Observaciones</t>
  </si>
  <si>
    <t>Tiene información estudios</t>
  </si>
  <si>
    <t>Tienen información experiencia</t>
  </si>
  <si>
    <t>Tienen Información laboral</t>
  </si>
  <si>
    <t>INFORMACIÓN (1)</t>
  </si>
  <si>
    <t>Observaciones:</t>
  </si>
  <si>
    <t>Capacitaciones anteriores al 21-03-2019</t>
  </si>
  <si>
    <t>RETIRADOS EN LA ENTIDAD PRIMER SEMESTRE 2020</t>
  </si>
  <si>
    <t>INACTIVADOS EN EKOGUI PRIMER SEMESTRE 2020</t>
  </si>
  <si>
    <t>(1) Se visualiza en el detalle del abogado a la fecha de revisión</t>
  </si>
  <si>
    <t>Solamente se revisa que tenga registrada alguna información registrada</t>
  </si>
  <si>
    <t>PROVISIÓN CONTABLE (6)</t>
  </si>
  <si>
    <t>MAYORES A 33.000 SMMLV(4) ACTIVOS</t>
  </si>
  <si>
    <t>ÚLTIMA CAPACITACIÓN ABOGADOS ACTIVOS</t>
  </si>
  <si>
    <t>No Aplica</t>
  </si>
  <si>
    <t>USUARIOS ACTIVOS</t>
  </si>
  <si>
    <t>Posteriores al 01-01-2020</t>
  </si>
  <si>
    <t>Fecha de diligenciamiento de plantilla</t>
  </si>
  <si>
    <t>NOMBRE JEFE CONTROL INTERNO</t>
  </si>
  <si>
    <t>(2) Con fecha de actuación en 2021</t>
  </si>
  <si>
    <t>TIENE INFORMACIÓN ESTUDIOS</t>
  </si>
  <si>
    <t>TIENEN INFORMACIÓN EXPERIENCIA</t>
  </si>
  <si>
    <t>TIENEN INFORMACIÓN LABORAL</t>
  </si>
  <si>
    <t>POSTERIORES AL 01-01-2020</t>
  </si>
  <si>
    <t>ENTRE 21-03-2019 Y 31-12-2019</t>
  </si>
  <si>
    <t>CAPACITACIONES ANTERIORES AL 21-03-2019</t>
  </si>
  <si>
    <t>SIN CAPACITACIÓN</t>
  </si>
  <si>
    <t>PROCESOS TERMINADOS PERIODO</t>
  </si>
  <si>
    <t>TERMINADOS PERIODO EN EKOGUI</t>
  </si>
  <si>
    <t>PROCESOS ACTIVOS CON ESTADO TERMINADO</t>
  </si>
  <si>
    <t>CANTIDAD DE PROCESOS DE MÁS DE 33.000 SMMLV</t>
  </si>
  <si>
    <t>PROCESOS DE MÁS DE 33.000 SMMLV REGISTRADOS EN EKOGUI</t>
  </si>
  <si>
    <t xml:space="preserve">PROCESOS DE MÁS DE 33.000 SMMLV CON LA PIEZA DEMANDA </t>
  </si>
  <si>
    <t>PROBABILIDAD DE PERDER EL CASO ALTA - PROCESOS</t>
  </si>
  <si>
    <t>PROBABILIDAD DE PERDER EL CASO MEDIA - PROCESOS</t>
  </si>
  <si>
    <t>PROBABILIDAD DE PERDER EL CASO BAJA - PROCESOS</t>
  </si>
  <si>
    <t>PROBABILIDAD DE PERDER EL CASO REMOTA - PROCESOS</t>
  </si>
  <si>
    <t>PROBABILIDAD DE PERDER EL CASO ALTA - PROVISION 0</t>
  </si>
  <si>
    <t>PROBABILIDAD DE PERDER EL CASO MEDIA - PROVISION 0</t>
  </si>
  <si>
    <t>PROBABILIDAD DE PERDER EL CASO BAJA - PROVISION 0</t>
  </si>
  <si>
    <t>PROBABILIDAD DE PERDER EL CASO REMOTA - PROVISION 0</t>
  </si>
  <si>
    <t>TOTAL ARBITRAMENTOS TERMINADOS CORTE</t>
  </si>
  <si>
    <t>GESTIONA PAGOS EN SIIF DE MINHACIENDA</t>
  </si>
  <si>
    <t>PAGOS ENLAZADOS</t>
  </si>
  <si>
    <t>FECHA REPORTE USUARIOS</t>
  </si>
  <si>
    <t>FECHA REPORTE ABOGADOS</t>
  </si>
  <si>
    <t>FECHA REPORTE JUDICIALES</t>
  </si>
  <si>
    <t>OBS1</t>
  </si>
  <si>
    <t>OBS2</t>
  </si>
  <si>
    <t>OBS3</t>
  </si>
  <si>
    <t>OBS4</t>
  </si>
  <si>
    <t>OBS5</t>
  </si>
  <si>
    <t>OBS6</t>
  </si>
  <si>
    <t>OBS7</t>
  </si>
  <si>
    <t>Favor Diligenciar los Campos Resaltados</t>
  </si>
  <si>
    <t>Abogados al 31 de diciembre de 2021</t>
  </si>
  <si>
    <t>ABOGADOS ACTIVOS AL 31-12-2021</t>
  </si>
  <si>
    <t>PROCESOS ACTIVOS AL 31 DE DICIEMBRE DE 2021</t>
  </si>
  <si>
    <t>(1) Con fecha de registro anterior al 15-12-2021</t>
  </si>
  <si>
    <t>PROCESOS TERMINADOS SEGUNDO SEMESTRE 2021</t>
  </si>
  <si>
    <t>PROCESOS TERMINADOS DURANTE SEGUNDO SEMESTRE 2021</t>
  </si>
  <si>
    <t>TERMINADOS EN EKOGUI DURANTE SEGUNDO SEMESTRE 2021 (2)</t>
  </si>
  <si>
    <t>PROCESO TERMINADOS AL 31 DE DICIEMBRE 2021</t>
  </si>
  <si>
    <r>
      <t>(3)En el reporte de activos al 31 de diciembre verifique la columna</t>
    </r>
    <r>
      <rPr>
        <b/>
        <i/>
        <sz val="9"/>
        <color theme="1"/>
        <rFont val="Calibri"/>
        <family val="2"/>
        <scheme val="minor"/>
      </rPr>
      <t xml:space="preserve"> Estado General del proceso</t>
    </r>
  </si>
  <si>
    <t>(4)Equivalente a un valor indexado de $29.981 millones a 31 de diciembre de 2021</t>
  </si>
  <si>
    <t>PROCESOS ACTIVOS EN CALIDAD DEMANDADO AL 31-12-2021</t>
  </si>
  <si>
    <t>PROCESOS CON CALIFICACIÓN SEGUNDO SEMESTRE 2021</t>
  </si>
  <si>
    <t>PROCESOS CON CALIFICACIÓN ANTERIOR A 30-06-2021</t>
  </si>
  <si>
    <t>(6) Solo se consideran los procesos activos - calidad demandado al 31 de DICIEMBRE de 2021 que tengan calificación de riesgo</t>
  </si>
  <si>
    <t># PROCESOS</t>
  </si>
  <si>
    <t>REGISTRO POSTERIOR AL 01/07/2021</t>
  </si>
  <si>
    <t>REGISTRO EN 2020 Y ANTERIORES</t>
  </si>
  <si>
    <t>TOTAL PREJUDICIALES TERMINADOS II SEM. 2021</t>
  </si>
  <si>
    <t>TERMINADOS ÚLTIMA ACTUACIÓN II SEM. 2021</t>
  </si>
  <si>
    <t>ARBITRAMENTOS ACTIVOS AL 31-12-2021</t>
  </si>
  <si>
    <t>TOTAL ARBITRAMENTOS TERMINADOS  AL 31-12-2021</t>
  </si>
  <si>
    <t>NOMBRE ENTIDAD</t>
  </si>
  <si>
    <t>NOMBRE Y APELLIDO JEFE CONTROL INTERNO</t>
  </si>
  <si>
    <t>Favor Diligenciar los Campos Resaltados y Revisar la Información Incompleta Antes de Remitir a la ANDJE</t>
  </si>
  <si>
    <t>Pagos enlazados al 31-12-2021</t>
  </si>
  <si>
    <t>Favor Diligenciar los campos Resaltados</t>
  </si>
  <si>
    <t>RETIRADOS EN LA ENTIDAD SEGUNDO SEMESTRE 2021</t>
  </si>
  <si>
    <t>INACTIVADOS EN EKOGUI SEGUNDO SEMESTRE 2021</t>
  </si>
  <si>
    <t>Conciliaciones Prejudiciales</t>
  </si>
  <si>
    <t>PREJUDICIALES ACTIVAS AL 31-12-2021</t>
  </si>
  <si>
    <t>PREJUDICIALES TERMINADAS SEGUNDO SEMESTRE 2021</t>
  </si>
  <si>
    <t>Procesos que se encuentran terminados</t>
  </si>
  <si>
    <t>REGISTRO ENTRE 1 DE ENERO Y 30 DE JUNIO 2021</t>
  </si>
  <si>
    <t>Eliana Milena Sanabria Gómez</t>
  </si>
  <si>
    <t>Maria Fernanda Carrillo Méndez</t>
  </si>
  <si>
    <t>Yeniffer Latorre Casas</t>
  </si>
  <si>
    <t>Se indicó por parte de la Dirección Jurídica y Administrativa lo siguiente:
1. Frente al perfil de Jefe Financiero, : "En cuanto a la última capacitación, es preciso indicar que, esta se llevó a cabo el pasado
18 de agosto y contó con la presencia de la Dra. María Fernanda Carrillo Méndez, quien en su momento ostentaba la mayoría de los perfiles creados en el sistema. No obstante, es importante reiterar que aquella también contó con la participación de quien en la actualidad
es la encargada de su manejo.". En consecuencia se deja en la fecha de capacitación, el certificado a nombre de la Dra. María Fernanda Carrillo Méndez, no sin antes recomendar a quien ostenta el perfil de Jefe Financiero, que efectúe la capcitación en el sistema Ekogui.
2. Respecto del perfil de Jefe Jurídico, se indicó: " Este usuario se encuentra en cabeza de la Directora Jurídica y Administrativa, quien para el 31 de diciembre de 2021 se encontraba a cargo Yivy Katherine Gómez Pardo. No obstante, para la fecha de realización de la última capacitación, la cual se realizó el 18 de agosto de 2021, se encontraba la Doctora María Fernanda Carrillo Méndez. Sin embargo, en aquella oportunidad se contó con la participación de las dos profesionales." No obstante, para la fecha de verificación de la información, el perfil de jefe jurídico presentó el nombre de la Dra. Maria Fernanda Carrillo Méndez. De otra parte, verificado el soporte de capacitación de ekogui, se identificó que en efecto la funcionaria Yivi Katherine Gómez Pardo, presentó certificado de fecha 18 de agosto de 2021.
3. La entidad no realiza pagos por SIIF, por lo tanto no requiere enlace de pagos.
4. Sobre el perfil de Secretario Técnico se señaló: "Este usuario se encuentra en cabeza de la Directora Jurídica y Administrativa, quien para el 31 de diciembre de 2021 se encontraba a cargo Yivy Katherine Gómez Pardo. No obstante, para la fecha de realización de la última capacitación,
la cual se realizó el 18 de agosto de 2021, se encontraba la Doctora María Fernanda Carrillo Méndez. Sin embargo, en aquella oportunidad se contó con la participación de las dos profesionales."No obstante, para la fecha de verificación de la información, el perfil de Secretario Técnico presentó el nombre de la Dra. Maria Fernanda Carrillo Méndez. De otra parte, verificado el soporte de capacitación de ekogui, se identificó que en efecto la funcionaria Yivi Katherine Gómez Pardo, presentó certificado de fecha 18 de agosto de 2021.
5. Para el perfil de Administrador de la entidad, se indicó: "Este usuario se encuentra en cabeza de la Directora Jurídica y Administrativa, quien para el 31 de diciembre de 2021 se encontraba a cargo Yivy Katherine Gómez Pardo. No obstante, para la fecha de realización de la última capacitación, la cual se realizó el 18 de agosto de 2021, se encontraba la Doctora María Fernanda Carrillo Méndez. Sin embargo, en aquella oportunidad se contó con la participación de las dos profesionales.". No obstante, al verificarse en la plataforma, la persona que ostenta el perfil sigue siendo la Doctora María Fernanda Carrillo Méndez, es decir, se encuentra desactualizada la información en el aplicativo de ekogui.</t>
  </si>
  <si>
    <t>No se tienen observaciones al respecto, toda vez que la información reportada por la Dirección Jurídica y Administrativa, coincide con los reportes generados en el aplicativo ekogui.</t>
  </si>
  <si>
    <t>No se tienen observaciones al respecto, toda vez que la información reportada 
por la Dirección Jurídica y Administrativa, coincide con los reportes generados en el aplicativo ekogui.</t>
  </si>
  <si>
    <t>TEVEANDINA LTDA - CANAL TRECE</t>
  </si>
  <si>
    <t>Existen dos abogados que se encuentran litigando, no obstante en el aplicativo ekogui, se encuentran activos 5 abogados. Por tal motivo, el equipo de la Oficina de Control Interno indagó con el personal de la Dirección Jurídica y Administrativa sobre tal situación, a lo que señalaron que a la fecha se encuentran tres procesos que no se han logrado terminar, por tal motivo éstos apoderados siguen en estado activo en el aplicativo de ekogui. Por lo anterior, esta es la situación del porqué de la diferencia presentada.</t>
  </si>
  <si>
    <t>El proceso identificado con número ekogui 194150 y código procesal No. 11001310500220110065800, no presenta abogado asignado, no obstante la Dirección Jurídica y Administrativa de la Entidad, señaló: "Este proceso finalizó con sentencia de segunda instancia del 14 de febrero de 2013. Actualmente se encuentra activo porque en su momento se solicitó a la Agencia Nacional de Defensa Jurídica del Estado activarlo con la finalidad de cargar los documentos que acrediten su finalización, por tal razón no tiene apoderado."
Se indagó sobre los procesos terminados en el segundo semestre, motivo por el cual el equipo de la Dirección Jurídica y Administrativa señaló: 1. Para el  proceso identificado con código procesal No. 11001310502620190028400 aparece terminado en la ruta Procesos Judiciales/Home/Estado - Terminado; no obstante al verificarse en la amtriz generada en el enlace de Accesos Rápidos/ Descargar Información básica de procesos judiciales "Terminados", no aparece el registro del mismo, por lo cual se recomienda consultar a la ANDJE para verificar si es un error de la plataforma u otra situación del aplicativo. 2. Proceso identificado con código procesal No. 25000232600019980236701 se cargó la ejecutoria del proceso para que quede formalmente cerrado en el aplicativo, no obstante el cierre de este proceso, no quedaría inmerso dentro del seguimiento del segundo semestre de la vigencia 2021. 3. El proceso con código procesal No. 11001334306620190001800 se indicó que el canal esta actuando como tercero interviniente, por lo cual no es el responsable de cerrar el proceso en el aplicativo, no obstante, el equipo de la OCI, recomendó comunicarse con la ANDJE para recibir instrucciones de como proceder para su cierre en el aplicativo.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</si>
</sst>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sz val="11"/>
      <color theme="3"/>
      <name val="Calibri"/>
      <family val="2"/>
      <scheme val="minor"/>
    </font>
    <font>
      <b/>
      <sz val="18"/>
      <color theme="3"/>
      <name val="Calibri"/>
      <family val="2"/>
      <scheme val="minor"/>
    </font>
    <font>
      <i/>
      <sz val="9"/>
      <color theme="1"/>
      <name val="Calibri"/>
      <family val="2"/>
      <scheme val="minor"/>
    </font>
    <font>
      <b/>
      <i/>
      <sz val="9"/>
      <color theme="1"/>
      <name val="Calibri"/>
      <family val="2"/>
      <scheme val="minor"/>
    </font>
    <font>
      <b/>
      <sz val="18"/>
      <color theme="1"/>
      <name val="Calibri"/>
      <family val="2"/>
      <scheme val="minor"/>
    </font>
    <font>
      <sz val="9"/>
      <color indexed="81"/>
      <name val="Tahoma"/>
      <family val="2"/>
    </font>
    <font>
      <b/>
      <sz val="9"/>
      <color indexed="81"/>
      <name val="Tahoma"/>
      <family val="2"/>
    </font>
    <font>
      <sz val="11"/>
      <color indexed="8"/>
      <name val="Calibri"/>
      <family val="2"/>
      <charset val="1"/>
    </font>
    <font>
      <sz val="11"/>
      <color rgb="FF000000"/>
      <name val="Calibri"/>
      <family val="2"/>
      <scheme val="minor"/>
    </font>
    <font>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00B050"/>
        <bgColor indexed="22"/>
      </patternFill>
    </fill>
    <fill>
      <patternFill patternType="solid">
        <fgColor rgb="FF00B050"/>
        <bgColor indexed="64"/>
      </patternFill>
    </fill>
    <fill>
      <patternFill patternType="solid">
        <fgColor theme="0" tint="-0.14996795556505021"/>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5" fillId="0" borderId="0"/>
  </cellStyleXfs>
  <cellXfs count="128">
    <xf numFmtId="0" fontId="0" fillId="0" borderId="0" xfId="0"/>
    <xf numFmtId="0" fontId="0" fillId="2" borderId="0" xfId="0"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2" borderId="1" xfId="0" applyFill="1" applyBorder="1" applyAlignment="1"/>
    <xf numFmtId="0" fontId="0" fillId="2" borderId="2" xfId="0" applyFill="1" applyBorder="1" applyAlignment="1"/>
    <xf numFmtId="0" fontId="0" fillId="2" borderId="3" xfId="0" applyFill="1" applyBorder="1" applyAlignment="1"/>
    <xf numFmtId="0" fontId="0" fillId="2" borderId="4" xfId="0" applyFill="1" applyBorder="1"/>
    <xf numFmtId="0" fontId="0" fillId="2" borderId="0"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2" fillId="3" borderId="10" xfId="0" applyFont="1" applyFill="1" applyBorder="1" applyAlignment="1">
      <alignment horizontal="center"/>
    </xf>
    <xf numFmtId="0" fontId="2" fillId="3" borderId="9" xfId="0" applyFont="1" applyFill="1" applyBorder="1" applyAlignment="1">
      <alignment horizontal="center"/>
    </xf>
    <xf numFmtId="0" fontId="2" fillId="3" borderId="9" xfId="0" applyFont="1" applyFill="1" applyBorder="1"/>
    <xf numFmtId="0" fontId="2" fillId="3" borderId="11" xfId="0" applyFont="1" applyFill="1" applyBorder="1" applyAlignment="1">
      <alignment horizontal="center"/>
    </xf>
    <xf numFmtId="0" fontId="7" fillId="2" borderId="0" xfId="0" applyFont="1" applyFill="1" applyBorder="1" applyAlignment="1"/>
    <xf numFmtId="0" fontId="0" fillId="2" borderId="0" xfId="0" applyFill="1" applyBorder="1" applyAlignment="1"/>
    <xf numFmtId="0" fontId="5" fillId="3" borderId="0" xfId="0" applyFont="1" applyFill="1"/>
    <xf numFmtId="0" fontId="0" fillId="2" borderId="1" xfId="0" applyFill="1" applyBorder="1"/>
    <xf numFmtId="0" fontId="0" fillId="2" borderId="2" xfId="0" applyFill="1" applyBorder="1"/>
    <xf numFmtId="0" fontId="0" fillId="2" borderId="3" xfId="0" applyFill="1" applyBorder="1"/>
    <xf numFmtId="0" fontId="0" fillId="2" borderId="0" xfId="0" applyFill="1" applyBorder="1" applyAlignment="1">
      <alignment vertical="center" wrapText="1"/>
    </xf>
    <xf numFmtId="0" fontId="0" fillId="2" borderId="5" xfId="0" applyFill="1" applyBorder="1" applyAlignment="1">
      <alignment vertical="center" wrapText="1"/>
    </xf>
    <xf numFmtId="0" fontId="9" fillId="2" borderId="0" xfId="0" applyFont="1" applyFill="1" applyBorder="1" applyAlignment="1">
      <alignment vertical="center"/>
    </xf>
    <xf numFmtId="0" fontId="9" fillId="2" borderId="0" xfId="0" applyFont="1" applyFill="1" applyBorder="1" applyAlignment="1"/>
    <xf numFmtId="0" fontId="0" fillId="2" borderId="9" xfId="0" applyFill="1" applyBorder="1" applyAlignment="1">
      <alignment vertical="center" wrapText="1"/>
    </xf>
    <xf numFmtId="0" fontId="2" fillId="3" borderId="19" xfId="0" applyFont="1" applyFill="1" applyBorder="1"/>
    <xf numFmtId="0" fontId="10" fillId="2" borderId="0" xfId="0" applyFont="1" applyFill="1"/>
    <xf numFmtId="0" fontId="2" fillId="3" borderId="9" xfId="0" applyFont="1" applyFill="1" applyBorder="1" applyAlignment="1">
      <alignment vertical="center"/>
    </xf>
    <xf numFmtId="0" fontId="2" fillId="3" borderId="9" xfId="0" applyFont="1" applyFill="1" applyBorder="1" applyAlignment="1">
      <alignment horizontal="center" vertical="center" wrapText="1"/>
    </xf>
    <xf numFmtId="0" fontId="12" fillId="0" borderId="0" xfId="0" applyFont="1" applyBorder="1" applyAlignment="1">
      <alignment horizontal="center"/>
    </xf>
    <xf numFmtId="0" fontId="5" fillId="2" borderId="0" xfId="0" applyFont="1" applyFill="1"/>
    <xf numFmtId="0" fontId="0" fillId="0" borderId="9" xfId="0" applyBorder="1"/>
    <xf numFmtId="0" fontId="3" fillId="0" borderId="0" xfId="0" applyFont="1"/>
    <xf numFmtId="0" fontId="0" fillId="0" borderId="0" xfId="0" applyBorder="1" applyAlignment="1"/>
    <xf numFmtId="0" fontId="6" fillId="0" borderId="0" xfId="0" applyFont="1" applyBorder="1" applyAlignment="1"/>
    <xf numFmtId="0" fontId="6" fillId="0" borderId="5" xfId="0" applyFont="1" applyBorder="1" applyAlignment="1"/>
    <xf numFmtId="14" fontId="0" fillId="2" borderId="0" xfId="0" applyNumberFormat="1" applyFill="1"/>
    <xf numFmtId="0" fontId="0" fillId="0" borderId="9" xfId="0" applyFill="1" applyBorder="1"/>
    <xf numFmtId="0" fontId="2" fillId="3" borderId="9" xfId="0" applyFont="1" applyFill="1" applyBorder="1" applyAlignment="1">
      <alignment horizontal="center" vertical="center"/>
    </xf>
    <xf numFmtId="0" fontId="0" fillId="0" borderId="16" xfId="0" applyBorder="1"/>
    <xf numFmtId="0" fontId="10" fillId="0" borderId="15" xfId="0" applyFont="1" applyBorder="1"/>
    <xf numFmtId="0" fontId="10" fillId="2" borderId="17" xfId="0" applyFont="1" applyFill="1" applyBorder="1"/>
    <xf numFmtId="0" fontId="0" fillId="2" borderId="18" xfId="0" applyFill="1" applyBorder="1"/>
    <xf numFmtId="0" fontId="0" fillId="2" borderId="0" xfId="0" applyFill="1" applyBorder="1" applyProtection="1">
      <protection locked="0"/>
    </xf>
    <xf numFmtId="0" fontId="0" fillId="0" borderId="0" xfId="0" applyBorder="1" applyProtection="1">
      <protection locked="0"/>
    </xf>
    <xf numFmtId="0" fontId="4" fillId="2" borderId="0" xfId="0" applyFont="1" applyFill="1" applyBorder="1"/>
    <xf numFmtId="0" fontId="4" fillId="0" borderId="0" xfId="0" applyFont="1"/>
    <xf numFmtId="0" fontId="4" fillId="2" borderId="0" xfId="0" applyFont="1" applyFill="1"/>
    <xf numFmtId="0" fontId="0" fillId="2" borderId="9" xfId="0" applyFill="1" applyBorder="1" applyAlignment="1">
      <alignment vertical="center"/>
    </xf>
    <xf numFmtId="0" fontId="0" fillId="2" borderId="0" xfId="0" applyFill="1" applyBorder="1" applyAlignment="1">
      <alignment wrapText="1"/>
    </xf>
    <xf numFmtId="0" fontId="0" fillId="2" borderId="22" xfId="0" applyFill="1" applyBorder="1" applyAlignment="1">
      <alignment horizontal="center" vertical="center"/>
    </xf>
    <xf numFmtId="0" fontId="0" fillId="2" borderId="14" xfId="0"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10" fillId="2" borderId="21" xfId="0" applyFont="1" applyFill="1" applyBorder="1" applyAlignment="1">
      <alignment wrapText="1"/>
    </xf>
    <xf numFmtId="14" fontId="5" fillId="2" borderId="5" xfId="0" applyNumberFormat="1" applyFont="1" applyFill="1" applyBorder="1"/>
    <xf numFmtId="0" fontId="0" fillId="2" borderId="13" xfId="0" applyFill="1" applyBorder="1" applyAlignment="1" applyProtection="1">
      <alignment wrapText="1"/>
      <protection hidden="1"/>
    </xf>
    <xf numFmtId="0" fontId="15" fillId="0" borderId="0" xfId="2"/>
    <xf numFmtId="14" fontId="15" fillId="0" borderId="0" xfId="2" applyNumberFormat="1" applyFont="1"/>
    <xf numFmtId="164" fontId="15" fillId="0" borderId="0" xfId="2" applyNumberFormat="1"/>
    <xf numFmtId="0" fontId="15" fillId="4" borderId="0" xfId="2" applyFont="1" applyFill="1"/>
    <xf numFmtId="0" fontId="15" fillId="4" borderId="0" xfId="2" applyFont="1" applyFill="1" applyBorder="1"/>
    <xf numFmtId="0" fontId="15" fillId="4" borderId="0" xfId="2" applyFont="1" applyFill="1" applyAlignment="1">
      <alignment vertical="center"/>
    </xf>
    <xf numFmtId="0" fontId="15" fillId="5" borderId="0" xfId="2" applyFill="1"/>
    <xf numFmtId="0" fontId="0" fillId="5" borderId="0" xfId="0" applyFill="1"/>
    <xf numFmtId="0" fontId="16" fillId="5" borderId="0" xfId="0" applyFont="1" applyFill="1" applyAlignment="1">
      <alignment vertical="center"/>
    </xf>
    <xf numFmtId="0" fontId="0" fillId="6" borderId="9" xfId="0" applyFill="1" applyBorder="1" applyProtection="1">
      <protection locked="0"/>
    </xf>
    <xf numFmtId="14" fontId="0" fillId="6" borderId="9" xfId="0" applyNumberFormat="1" applyFill="1" applyBorder="1" applyProtection="1">
      <protection locked="0"/>
    </xf>
    <xf numFmtId="0" fontId="0" fillId="0" borderId="11" xfId="0" applyFill="1" applyBorder="1" applyProtection="1">
      <protection hidden="1"/>
    </xf>
    <xf numFmtId="0" fontId="0" fillId="2" borderId="0" xfId="0" applyFill="1" applyBorder="1" applyAlignment="1">
      <alignment horizontal="center"/>
    </xf>
    <xf numFmtId="0" fontId="4" fillId="2" borderId="0" xfId="0" applyFont="1" applyFill="1" applyProtection="1"/>
    <xf numFmtId="0" fontId="0" fillId="2" borderId="0" xfId="0" applyFill="1" applyBorder="1" applyAlignment="1" applyProtection="1"/>
    <xf numFmtId="0" fontId="0" fillId="0" borderId="0" xfId="0" applyBorder="1" applyProtection="1"/>
    <xf numFmtId="0" fontId="0" fillId="2" borderId="5" xfId="0" applyFill="1" applyBorder="1" applyProtection="1"/>
    <xf numFmtId="0" fontId="0" fillId="0" borderId="0" xfId="0" applyFill="1" applyProtection="1"/>
    <xf numFmtId="0" fontId="0" fillId="0" borderId="9" xfId="0" applyBorder="1" applyAlignment="1">
      <alignment horizontal="center" vertical="center"/>
    </xf>
    <xf numFmtId="9" fontId="0" fillId="0" borderId="9" xfId="1" applyFont="1" applyBorder="1" applyAlignment="1">
      <alignment horizontal="center" vertical="center"/>
    </xf>
    <xf numFmtId="0" fontId="0" fillId="2" borderId="0" xfId="0" applyFill="1" applyBorder="1" applyAlignment="1">
      <alignment horizontal="center" vertical="center"/>
    </xf>
    <xf numFmtId="0" fontId="17" fillId="0" borderId="0" xfId="0" applyFont="1" applyBorder="1" applyAlignment="1">
      <alignment horizontal="center"/>
    </xf>
    <xf numFmtId="0" fontId="12" fillId="0" borderId="4" xfId="0" applyFont="1" applyBorder="1" applyAlignment="1">
      <alignment horizontal="center"/>
    </xf>
    <xf numFmtId="0" fontId="12" fillId="0" borderId="0" xfId="0" applyFont="1" applyBorder="1" applyAlignment="1">
      <alignment horizontal="center"/>
    </xf>
    <xf numFmtId="0" fontId="12" fillId="0" borderId="5" xfId="0" applyFont="1" applyBorder="1" applyAlignment="1">
      <alignment horizontal="center"/>
    </xf>
    <xf numFmtId="0" fontId="0" fillId="0" borderId="0" xfId="0" applyBorder="1" applyAlignment="1">
      <alignment horizontal="left" wrapText="1"/>
    </xf>
    <xf numFmtId="0" fontId="7" fillId="2" borderId="4" xfId="0" applyFont="1" applyFill="1" applyBorder="1" applyAlignment="1">
      <alignment horizontal="center"/>
    </xf>
    <xf numFmtId="0" fontId="7" fillId="2" borderId="0" xfId="0" applyFont="1" applyFill="1" applyBorder="1" applyAlignment="1">
      <alignment horizontal="center"/>
    </xf>
    <xf numFmtId="0" fontId="7" fillId="2" borderId="5" xfId="0" applyFont="1" applyFill="1" applyBorder="1" applyAlignment="1">
      <alignment horizontal="center"/>
    </xf>
    <xf numFmtId="0" fontId="0" fillId="6" borderId="12" xfId="0" applyFill="1" applyBorder="1" applyAlignment="1" applyProtection="1">
      <alignment horizontal="left" vertical="top" wrapText="1"/>
      <protection locked="0"/>
    </xf>
    <xf numFmtId="0" fontId="0" fillId="6" borderId="25" xfId="0" applyFill="1" applyBorder="1" applyAlignment="1" applyProtection="1">
      <alignment horizontal="left" vertical="top"/>
      <protection locked="0"/>
    </xf>
    <xf numFmtId="0" fontId="0" fillId="6" borderId="26" xfId="0" applyFill="1" applyBorder="1" applyAlignment="1" applyProtection="1">
      <alignment horizontal="left" vertical="top"/>
      <protection locked="0"/>
    </xf>
    <xf numFmtId="0" fontId="0" fillId="2" borderId="23" xfId="0" applyFill="1" applyBorder="1" applyAlignment="1">
      <alignment horizontal="center"/>
    </xf>
    <xf numFmtId="0" fontId="0" fillId="2" borderId="24" xfId="0" applyFill="1" applyBorder="1" applyAlignment="1">
      <alignment horizontal="center"/>
    </xf>
    <xf numFmtId="0" fontId="0" fillId="2" borderId="0" xfId="0" applyFill="1" applyBorder="1" applyAlignment="1">
      <alignment horizontal="center"/>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0" fillId="6" borderId="13" xfId="0" applyFill="1" applyBorder="1" applyAlignment="1" applyProtection="1">
      <alignment horizontal="left" vertical="top" wrapText="1"/>
      <protection locked="0"/>
    </xf>
    <xf numFmtId="0" fontId="0" fillId="6" borderId="21" xfId="0" applyFill="1" applyBorder="1" applyAlignment="1" applyProtection="1">
      <alignment horizontal="left" vertical="top"/>
      <protection locked="0"/>
    </xf>
    <xf numFmtId="0" fontId="0" fillId="6" borderId="14" xfId="0" applyFill="1" applyBorder="1" applyAlignment="1" applyProtection="1">
      <alignment horizontal="left" vertical="top"/>
      <protection locked="0"/>
    </xf>
    <xf numFmtId="0" fontId="0" fillId="6" borderId="15" xfId="0" applyFill="1" applyBorder="1" applyAlignment="1" applyProtection="1">
      <alignment horizontal="left" vertical="top"/>
      <protection locked="0"/>
    </xf>
    <xf numFmtId="0" fontId="0" fillId="6" borderId="0" xfId="0" applyFill="1" applyBorder="1" applyAlignment="1" applyProtection="1">
      <alignment horizontal="left" vertical="top"/>
      <protection locked="0"/>
    </xf>
    <xf numFmtId="0" fontId="0" fillId="6" borderId="16" xfId="0" applyFill="1" applyBorder="1" applyAlignment="1" applyProtection="1">
      <alignment horizontal="left" vertical="top"/>
      <protection locked="0"/>
    </xf>
    <xf numFmtId="0" fontId="0" fillId="6" borderId="17" xfId="0" applyFill="1" applyBorder="1" applyAlignment="1" applyProtection="1">
      <alignment horizontal="left" vertical="top"/>
      <protection locked="0"/>
    </xf>
    <xf numFmtId="0" fontId="0" fillId="6" borderId="20" xfId="0" applyFill="1" applyBorder="1" applyAlignment="1" applyProtection="1">
      <alignment horizontal="left" vertical="top"/>
      <protection locked="0"/>
    </xf>
    <xf numFmtId="0" fontId="0" fillId="6" borderId="18" xfId="0" applyFill="1" applyBorder="1" applyAlignment="1" applyProtection="1">
      <alignment horizontal="left" vertical="top"/>
      <protection locked="0"/>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6" borderId="9" xfId="0" applyFill="1" applyBorder="1" applyAlignment="1" applyProtection="1">
      <alignment horizontal="left" vertical="top" wrapText="1"/>
      <protection locked="0"/>
    </xf>
    <xf numFmtId="0" fontId="0" fillId="6" borderId="9" xfId="0" applyFill="1" applyBorder="1" applyAlignment="1" applyProtection="1">
      <alignment horizontal="left" vertical="top"/>
      <protection locked="0"/>
    </xf>
    <xf numFmtId="0" fontId="9" fillId="2" borderId="0" xfId="0" applyFont="1" applyFill="1" applyBorder="1" applyAlignment="1">
      <alignment horizontal="center" vertical="center"/>
    </xf>
    <xf numFmtId="0" fontId="0" fillId="2" borderId="21" xfId="0" applyFill="1" applyBorder="1" applyAlignment="1">
      <alignment horizontal="left" wrapText="1"/>
    </xf>
    <xf numFmtId="0" fontId="0" fillId="0" borderId="0" xfId="0" applyBorder="1" applyAlignment="1">
      <alignment horizontal="center"/>
    </xf>
    <xf numFmtId="0" fontId="0" fillId="6" borderId="7" xfId="0" applyFill="1" applyBorder="1" applyAlignment="1" applyProtection="1">
      <alignment horizontal="center" vertical="top"/>
      <protection locked="0"/>
    </xf>
    <xf numFmtId="0" fontId="6" fillId="0" borderId="0" xfId="0" applyFont="1" applyBorder="1" applyAlignment="1">
      <alignment horizontal="center"/>
    </xf>
    <xf numFmtId="0" fontId="0" fillId="6" borderId="13" xfId="0" applyFill="1" applyBorder="1" applyAlignment="1" applyProtection="1">
      <alignment horizontal="left" vertical="top"/>
      <protection locked="0"/>
    </xf>
  </cellXfs>
  <cellStyles count="3">
    <cellStyle name="Excel Built-in Normal" xfId="2" xr:uid="{00000000-0005-0000-0000-000000000000}"/>
    <cellStyle name="Normal" xfId="0" builtinId="0"/>
    <cellStyle name="Porcentaje" xfId="1" builtinId="5"/>
  </cellStyles>
  <dxfs count="4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JUDICIALES!A1"/><Relationship Id="rId7" Type="http://schemas.openxmlformats.org/officeDocument/2006/relationships/hyperlink" Target="#'Resumen General y Validaci&#243;n'!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USUARIOS!A1"/></Relationships>
</file>

<file path=xl/drawings/_rels/drawing2.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Principal!A1"/></Relationships>
</file>

<file path=xl/drawings/_rels/drawing3.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4.xml.rels><?xml version="1.0" encoding="UTF-8" standalone="yes"?>
<Relationships xmlns="http://schemas.openxmlformats.org/package/2006/relationships"><Relationship Id="rId3" Type="http://schemas.openxmlformats.org/officeDocument/2006/relationships/hyperlink" Target="#ABOGADO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5.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ABOGADO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6.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BOGAD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7.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ABOGADOS!A1"/><Relationship Id="rId5" Type="http://schemas.openxmlformats.org/officeDocument/2006/relationships/hyperlink" Target="#USUARIOS!A1"/><Relationship Id="rId4" Type="http://schemas.openxmlformats.org/officeDocument/2006/relationships/hyperlink" Target="#Principal!A1"/></Relationships>
</file>

<file path=xl/drawings/_rels/drawing8.xml.rels><?xml version="1.0" encoding="UTF-8" standalone="yes"?>
<Relationships xmlns="http://schemas.openxmlformats.org/package/2006/relationships"><Relationship Id="rId1" Type="http://schemas.openxmlformats.org/officeDocument/2006/relationships/hyperlink" Target="#Principal!A1"/></Relationships>
</file>

<file path=xl/drawings/drawing1.xml><?xml version="1.0" encoding="utf-8"?>
<xdr:wsDr xmlns:xdr="http://schemas.openxmlformats.org/drawingml/2006/spreadsheetDrawing" xmlns:a="http://schemas.openxmlformats.org/drawingml/2006/main">
  <xdr:twoCellAnchor>
    <xdr:from>
      <xdr:col>7</xdr:col>
      <xdr:colOff>57149</xdr:colOff>
      <xdr:row>11</xdr:row>
      <xdr:rowOff>152399</xdr:rowOff>
    </xdr:from>
    <xdr:to>
      <xdr:col>9</xdr:col>
      <xdr:colOff>333149</xdr:colOff>
      <xdr:row>14</xdr:row>
      <xdr:rowOff>12899</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id="{016372F7-FB45-41D9-9DAD-AD321D2DD2BC}"/>
            </a:ext>
          </a:extLst>
        </xdr:cNvPr>
        <xdr:cNvSpPr/>
      </xdr:nvSpPr>
      <xdr:spPr>
        <a:xfrm>
          <a:off x="5391149" y="235267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1</xdr:col>
      <xdr:colOff>609599</xdr:colOff>
      <xdr:row>12</xdr:row>
      <xdr:rowOff>9524</xdr:rowOff>
    </xdr:from>
    <xdr:to>
      <xdr:col>4</xdr:col>
      <xdr:colOff>123599</xdr:colOff>
      <xdr:row>14</xdr:row>
      <xdr:rowOff>60524</xdr:rowOff>
    </xdr:to>
    <xdr:sp macro="" textlink="">
      <xdr:nvSpPr>
        <xdr:cNvPr id="4" name="Rectángulo: esquinas redondeadas 3">
          <a:hlinkClick xmlns:r="http://schemas.openxmlformats.org/officeDocument/2006/relationships" r:id="rId2"/>
          <a:extLst>
            <a:ext uri="{FF2B5EF4-FFF2-40B4-BE49-F238E27FC236}">
              <a16:creationId xmlns:a16="http://schemas.microsoft.com/office/drawing/2014/main" id="{94357569-C71E-4747-A766-4B3852BF2112}"/>
            </a:ext>
          </a:extLst>
        </xdr:cNvPr>
        <xdr:cNvSpPr/>
      </xdr:nvSpPr>
      <xdr:spPr>
        <a:xfrm>
          <a:off x="1371599" y="24002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7</xdr:col>
      <xdr:colOff>57149</xdr:colOff>
      <xdr:row>8</xdr:row>
      <xdr:rowOff>161924</xdr:rowOff>
    </xdr:from>
    <xdr:to>
      <xdr:col>9</xdr:col>
      <xdr:colOff>333149</xdr:colOff>
      <xdr:row>11</xdr:row>
      <xdr:rowOff>22424</xdr:rowOff>
    </xdr:to>
    <xdr:sp macro="" textlink="">
      <xdr:nvSpPr>
        <xdr:cNvPr id="5" name="Rectángulo: esquinas redondeadas 4">
          <a:hlinkClick xmlns:r="http://schemas.openxmlformats.org/officeDocument/2006/relationships" r:id="rId3"/>
          <a:extLst>
            <a:ext uri="{FF2B5EF4-FFF2-40B4-BE49-F238E27FC236}">
              <a16:creationId xmlns:a16="http://schemas.microsoft.com/office/drawing/2014/main" id="{0C7F8B5F-B37F-4E2E-AED1-07C4D620A95B}"/>
            </a:ext>
          </a:extLst>
        </xdr:cNvPr>
        <xdr:cNvSpPr/>
      </xdr:nvSpPr>
      <xdr:spPr>
        <a:xfrm>
          <a:off x="539114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Procesos</a:t>
          </a:r>
          <a:r>
            <a:rPr lang="es-CO" sz="1400" baseline="0">
              <a:solidFill>
                <a:schemeClr val="tx1"/>
              </a:solidFill>
            </a:rPr>
            <a:t> judiciales</a:t>
          </a:r>
          <a:endParaRPr lang="es-CO" sz="1400">
            <a:solidFill>
              <a:schemeClr val="tx1"/>
            </a:solidFill>
          </a:endParaRPr>
        </a:p>
      </xdr:txBody>
    </xdr:sp>
    <xdr:clientData/>
  </xdr:twoCellAnchor>
  <xdr:twoCellAnchor>
    <xdr:from>
      <xdr:col>1</xdr:col>
      <xdr:colOff>647699</xdr:colOff>
      <xdr:row>8</xdr:row>
      <xdr:rowOff>161924</xdr:rowOff>
    </xdr:from>
    <xdr:to>
      <xdr:col>4</xdr:col>
      <xdr:colOff>161699</xdr:colOff>
      <xdr:row>11</xdr:row>
      <xdr:rowOff>22424</xdr:rowOff>
    </xdr:to>
    <xdr:sp macro="" textlink="">
      <xdr:nvSpPr>
        <xdr:cNvPr id="6" name="Rectángulo: esquinas redondeadas 5">
          <a:hlinkClick xmlns:r="http://schemas.openxmlformats.org/officeDocument/2006/relationships" r:id="rId4"/>
          <a:extLst>
            <a:ext uri="{FF2B5EF4-FFF2-40B4-BE49-F238E27FC236}">
              <a16:creationId xmlns:a16="http://schemas.microsoft.com/office/drawing/2014/main" id="{3EB68510-7856-4F2D-832E-509E3EDFB416}"/>
            </a:ext>
          </a:extLst>
        </xdr:cNvPr>
        <xdr:cNvSpPr/>
      </xdr:nvSpPr>
      <xdr:spPr>
        <a:xfrm>
          <a:off x="140969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4</xdr:col>
      <xdr:colOff>352424</xdr:colOff>
      <xdr:row>8</xdr:row>
      <xdr:rowOff>171449</xdr:rowOff>
    </xdr:from>
    <xdr:to>
      <xdr:col>6</xdr:col>
      <xdr:colOff>628424</xdr:colOff>
      <xdr:row>11</xdr:row>
      <xdr:rowOff>31949</xdr:rowOff>
    </xdr:to>
    <xdr:sp macro="" textlink="">
      <xdr:nvSpPr>
        <xdr:cNvPr id="7" name="Rectángulo: esquinas redondeadas 6">
          <a:hlinkClick xmlns:r="http://schemas.openxmlformats.org/officeDocument/2006/relationships" r:id="rId5"/>
          <a:extLst>
            <a:ext uri="{FF2B5EF4-FFF2-40B4-BE49-F238E27FC236}">
              <a16:creationId xmlns:a16="http://schemas.microsoft.com/office/drawing/2014/main" id="{6A87C818-C2AA-497F-8873-0E388CF3AE51}"/>
            </a:ext>
          </a:extLst>
        </xdr:cNvPr>
        <xdr:cNvSpPr/>
      </xdr:nvSpPr>
      <xdr:spPr>
        <a:xfrm>
          <a:off x="3400424" y="18002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333374</xdr:colOff>
      <xdr:row>11</xdr:row>
      <xdr:rowOff>171449</xdr:rowOff>
    </xdr:from>
    <xdr:to>
      <xdr:col>6</xdr:col>
      <xdr:colOff>609374</xdr:colOff>
      <xdr:row>14</xdr:row>
      <xdr:rowOff>31949</xdr:rowOff>
    </xdr:to>
    <xdr:sp macro="" textlink="">
      <xdr:nvSpPr>
        <xdr:cNvPr id="9" name="Rectángulo: esquinas redondeadas 8">
          <a:hlinkClick xmlns:r="http://schemas.openxmlformats.org/officeDocument/2006/relationships" r:id="rId6"/>
          <a:extLst>
            <a:ext uri="{FF2B5EF4-FFF2-40B4-BE49-F238E27FC236}">
              <a16:creationId xmlns:a16="http://schemas.microsoft.com/office/drawing/2014/main" id="{D4429412-385D-49D3-84EB-BC4DF5A45465}"/>
            </a:ext>
          </a:extLst>
        </xdr:cNvPr>
        <xdr:cNvSpPr/>
      </xdr:nvSpPr>
      <xdr:spPr>
        <a:xfrm>
          <a:off x="3381374" y="23717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twoCellAnchor>
    <xdr:from>
      <xdr:col>11</xdr:col>
      <xdr:colOff>19049</xdr:colOff>
      <xdr:row>10</xdr:row>
      <xdr:rowOff>9524</xdr:rowOff>
    </xdr:from>
    <xdr:to>
      <xdr:col>13</xdr:col>
      <xdr:colOff>295049</xdr:colOff>
      <xdr:row>12</xdr:row>
      <xdr:rowOff>60524</xdr:rowOff>
    </xdr:to>
    <xdr:sp macro="" textlink="">
      <xdr:nvSpPr>
        <xdr:cNvPr id="10" name="Rectángulo: esquinas redondeadas 9">
          <a:hlinkClick xmlns:r="http://schemas.openxmlformats.org/officeDocument/2006/relationships" r:id="rId7"/>
          <a:extLst>
            <a:ext uri="{FF2B5EF4-FFF2-40B4-BE49-F238E27FC236}">
              <a16:creationId xmlns:a16="http://schemas.microsoft.com/office/drawing/2014/main" id="{E8819747-9B47-4905-B7B6-1CC75364363A}"/>
            </a:ext>
          </a:extLst>
        </xdr:cNvPr>
        <xdr:cNvSpPr/>
      </xdr:nvSpPr>
      <xdr:spPr>
        <a:xfrm>
          <a:off x="8401049" y="2019299"/>
          <a:ext cx="1800000" cy="4320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t>Ver resultado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95250</xdr:colOff>
      <xdr:row>1</xdr:row>
      <xdr:rowOff>85725</xdr:rowOff>
    </xdr:from>
    <xdr:to>
      <xdr:col>4</xdr:col>
      <xdr:colOff>1535250</xdr:colOff>
      <xdr:row>3</xdr:row>
      <xdr:rowOff>50325</xdr:rowOff>
    </xdr:to>
    <xdr:sp macro="" textlink="">
      <xdr:nvSpPr>
        <xdr:cNvPr id="8" name="Rectángulo: esquinas redondeadas 7">
          <a:hlinkClick xmlns:r="http://schemas.openxmlformats.org/officeDocument/2006/relationships" r:id="rId1"/>
          <a:extLst>
            <a:ext uri="{FF2B5EF4-FFF2-40B4-BE49-F238E27FC236}">
              <a16:creationId xmlns:a16="http://schemas.microsoft.com/office/drawing/2014/main" id="{C34AF220-CE73-4F1F-AAAF-03B93BBF3C8A}"/>
            </a:ext>
          </a:extLst>
        </xdr:cNvPr>
        <xdr:cNvSpPr/>
      </xdr:nvSpPr>
      <xdr:spPr>
        <a:xfrm>
          <a:off x="55816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1695450</xdr:colOff>
      <xdr:row>1</xdr:row>
      <xdr:rowOff>85725</xdr:rowOff>
    </xdr:from>
    <xdr:to>
      <xdr:col>4</xdr:col>
      <xdr:colOff>3135450</xdr:colOff>
      <xdr:row>3</xdr:row>
      <xdr:rowOff>50325</xdr:rowOff>
    </xdr:to>
    <xdr:sp macro="" textlink="">
      <xdr:nvSpPr>
        <xdr:cNvPr id="9" name="Rectángulo: esquinas redondeadas 8">
          <a:hlinkClick xmlns:r="http://schemas.openxmlformats.org/officeDocument/2006/relationships" r:id="rId2"/>
          <a:extLst>
            <a:ext uri="{FF2B5EF4-FFF2-40B4-BE49-F238E27FC236}">
              <a16:creationId xmlns:a16="http://schemas.microsoft.com/office/drawing/2014/main" id="{9B57F36E-CDBC-4D62-9F51-AE2ADA5D60BC}"/>
            </a:ext>
          </a:extLst>
        </xdr:cNvPr>
        <xdr:cNvSpPr/>
      </xdr:nvSpPr>
      <xdr:spPr>
        <a:xfrm>
          <a:off x="71818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1</xdr:col>
      <xdr:colOff>1609725</xdr:colOff>
      <xdr:row>1</xdr:row>
      <xdr:rowOff>85725</xdr:rowOff>
    </xdr:from>
    <xdr:to>
      <xdr:col>3</xdr:col>
      <xdr:colOff>154125</xdr:colOff>
      <xdr:row>3</xdr:row>
      <xdr:rowOff>50325</xdr:rowOff>
    </xdr:to>
    <xdr:sp macro="" textlink="">
      <xdr:nvSpPr>
        <xdr:cNvPr id="10" name="Rectángulo: esquinas redondeadas 9">
          <a:hlinkClick xmlns:r="http://schemas.openxmlformats.org/officeDocument/2006/relationships" r:id="rId3"/>
          <a:extLst>
            <a:ext uri="{FF2B5EF4-FFF2-40B4-BE49-F238E27FC236}">
              <a16:creationId xmlns:a16="http://schemas.microsoft.com/office/drawing/2014/main" id="{266637D4-7F2F-4052-9527-4AC105CEF1EE}"/>
            </a:ext>
          </a:extLst>
        </xdr:cNvPr>
        <xdr:cNvSpPr/>
      </xdr:nvSpPr>
      <xdr:spPr>
        <a:xfrm>
          <a:off x="237172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5</xdr:col>
      <xdr:colOff>257175</xdr:colOff>
      <xdr:row>1</xdr:row>
      <xdr:rowOff>123825</xdr:rowOff>
    </xdr:from>
    <xdr:to>
      <xdr:col>5</xdr:col>
      <xdr:colOff>1697175</xdr:colOff>
      <xdr:row>3</xdr:row>
      <xdr:rowOff>88425</xdr:rowOff>
    </xdr:to>
    <xdr:sp macro="" textlink="">
      <xdr:nvSpPr>
        <xdr:cNvPr id="11" name="Rectángulo: esquinas redondeadas 10">
          <a:hlinkClick xmlns:r="http://schemas.openxmlformats.org/officeDocument/2006/relationships" r:id="rId4"/>
          <a:extLst>
            <a:ext uri="{FF2B5EF4-FFF2-40B4-BE49-F238E27FC236}">
              <a16:creationId xmlns:a16="http://schemas.microsoft.com/office/drawing/2014/main" id="{5B936FB9-EEA3-4AF2-9F42-D0847D220075}"/>
            </a:ext>
          </a:extLst>
        </xdr:cNvPr>
        <xdr:cNvSpPr/>
      </xdr:nvSpPr>
      <xdr:spPr>
        <a:xfrm>
          <a:off x="9972675" y="314325"/>
          <a:ext cx="1440000" cy="3456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28575</xdr:colOff>
      <xdr:row>1</xdr:row>
      <xdr:rowOff>85725</xdr:rowOff>
    </xdr:from>
    <xdr:to>
      <xdr:col>1</xdr:col>
      <xdr:colOff>1468575</xdr:colOff>
      <xdr:row>3</xdr:row>
      <xdr:rowOff>50325</xdr:rowOff>
    </xdr:to>
    <xdr:sp macro="" textlink="">
      <xdr:nvSpPr>
        <xdr:cNvPr id="12" name="Rectángulo: esquinas redondeadas 11">
          <a:hlinkClick xmlns:r="http://schemas.openxmlformats.org/officeDocument/2006/relationships" r:id="rId5"/>
          <a:extLst>
            <a:ext uri="{FF2B5EF4-FFF2-40B4-BE49-F238E27FC236}">
              <a16:creationId xmlns:a16="http://schemas.microsoft.com/office/drawing/2014/main" id="{7A028041-1A1C-44D0-B77D-E925300D0E5C}"/>
            </a:ext>
          </a:extLst>
        </xdr:cNvPr>
        <xdr:cNvSpPr/>
      </xdr:nvSpPr>
      <xdr:spPr>
        <a:xfrm>
          <a:off x="79057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3</xdr:col>
      <xdr:colOff>323850</xdr:colOff>
      <xdr:row>1</xdr:row>
      <xdr:rowOff>85725</xdr:rowOff>
    </xdr:from>
    <xdr:to>
      <xdr:col>3</xdr:col>
      <xdr:colOff>1763850</xdr:colOff>
      <xdr:row>3</xdr:row>
      <xdr:rowOff>50325</xdr:rowOff>
    </xdr:to>
    <xdr:sp macro="" textlink="">
      <xdr:nvSpPr>
        <xdr:cNvPr id="13" name="Rectángulo: esquinas redondeadas 12">
          <a:hlinkClick xmlns:r="http://schemas.openxmlformats.org/officeDocument/2006/relationships" r:id="rId6"/>
          <a:extLst>
            <a:ext uri="{FF2B5EF4-FFF2-40B4-BE49-F238E27FC236}">
              <a16:creationId xmlns:a16="http://schemas.microsoft.com/office/drawing/2014/main" id="{720246E6-5665-4CDC-AD25-2EA51D7E6820}"/>
            </a:ext>
          </a:extLst>
        </xdr:cNvPr>
        <xdr:cNvSpPr/>
      </xdr:nvSpPr>
      <xdr:spPr>
        <a:xfrm>
          <a:off x="39814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B929932-1354-4CF5-BB7B-7FEA1B957825}"/>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792F481F-D124-448F-A9B5-427F21201D9D}"/>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A48CE2A6-65F2-4F8D-9FDB-13DC5AAEF1B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DC7631A3-BA7F-49C3-90DF-3541CFE9AB00}"/>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74972ECD-BC1B-45B6-8D73-0373FCB4D4BD}"/>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4E6AEA95-5FFC-485A-BA6F-07EEF53758BB}"/>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1924049</xdr:colOff>
      <xdr:row>2</xdr:row>
      <xdr:rowOff>28575</xdr:rowOff>
    </xdr:from>
    <xdr:to>
      <xdr:col>5</xdr:col>
      <xdr:colOff>3364049</xdr:colOff>
      <xdr:row>3</xdr:row>
      <xdr:rowOff>162075</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E7BD768-FD4D-4421-9177-DBDC698FCAAC}"/>
            </a:ext>
          </a:extLst>
        </xdr:cNvPr>
        <xdr:cNvSpPr/>
      </xdr:nvSpPr>
      <xdr:spPr>
        <a:xfrm>
          <a:off x="7172324"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5</xdr:col>
      <xdr:colOff>314325</xdr:colOff>
      <xdr:row>2</xdr:row>
      <xdr:rowOff>38100</xdr:rowOff>
    </xdr:from>
    <xdr:to>
      <xdr:col>5</xdr:col>
      <xdr:colOff>1754325</xdr:colOff>
      <xdr:row>3</xdr:row>
      <xdr:rowOff>171600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6DAEE14-B062-4020-A2A8-D70F565098FF}"/>
            </a:ext>
          </a:extLst>
        </xdr:cNvPr>
        <xdr:cNvSpPr/>
      </xdr:nvSpPr>
      <xdr:spPr>
        <a:xfrm>
          <a:off x="5562600"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1266824</xdr:colOff>
      <xdr:row>2</xdr:row>
      <xdr:rowOff>57150</xdr:rowOff>
    </xdr:from>
    <xdr:to>
      <xdr:col>2</xdr:col>
      <xdr:colOff>2706824</xdr:colOff>
      <xdr:row>4</xdr:row>
      <xdr:rowOff>150</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3A695291-5DD1-4FFB-BA8D-8EFD959FD777}"/>
            </a:ext>
          </a:extLst>
        </xdr:cNvPr>
        <xdr:cNvSpPr/>
      </xdr:nvSpPr>
      <xdr:spPr>
        <a:xfrm>
          <a:off x="2285999" y="4476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Abogados</a:t>
          </a:r>
          <a:endParaRPr lang="es-CO" sz="1400">
            <a:solidFill>
              <a:schemeClr val="tx1"/>
            </a:solidFill>
          </a:endParaRPr>
        </a:p>
      </xdr:txBody>
    </xdr:sp>
    <xdr:clientData/>
  </xdr:twoCellAnchor>
  <xdr:twoCellAnchor>
    <xdr:from>
      <xdr:col>6</xdr:col>
      <xdr:colOff>123824</xdr:colOff>
      <xdr:row>2</xdr:row>
      <xdr:rowOff>19050</xdr:rowOff>
    </xdr:from>
    <xdr:to>
      <xdr:col>7</xdr:col>
      <xdr:colOff>811349</xdr:colOff>
      <xdr:row>3</xdr:row>
      <xdr:rowOff>152550</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A38DC371-40C2-4A29-9CEB-A9FC8940FDAB}"/>
            </a:ext>
          </a:extLst>
        </xdr:cNvPr>
        <xdr:cNvSpPr/>
      </xdr:nvSpPr>
      <xdr:spPr>
        <a:xfrm>
          <a:off x="8848724" y="40957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381000</xdr:colOff>
      <xdr:row>2</xdr:row>
      <xdr:rowOff>66675</xdr:rowOff>
    </xdr:from>
    <xdr:to>
      <xdr:col>2</xdr:col>
      <xdr:colOff>1059000</xdr:colOff>
      <xdr:row>4</xdr:row>
      <xdr:rowOff>9675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D19A0C14-F8BF-429B-ADCB-F41AA45C264F}"/>
            </a:ext>
          </a:extLst>
        </xdr:cNvPr>
        <xdr:cNvSpPr/>
      </xdr:nvSpPr>
      <xdr:spPr>
        <a:xfrm>
          <a:off x="638175" y="4572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2924174</xdr:colOff>
      <xdr:row>2</xdr:row>
      <xdr:rowOff>47625</xdr:rowOff>
    </xdr:from>
    <xdr:to>
      <xdr:col>5</xdr:col>
      <xdr:colOff>135074</xdr:colOff>
      <xdr:row>3</xdr:row>
      <xdr:rowOff>181125</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FE5D590D-DCCB-4A8F-9D8E-336034E5C955}"/>
            </a:ext>
          </a:extLst>
        </xdr:cNvPr>
        <xdr:cNvSpPr/>
      </xdr:nvSpPr>
      <xdr:spPr>
        <a:xfrm>
          <a:off x="3943349"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4D0F5EF7-9EA2-4A8B-873E-9C515AEF074D}"/>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020E335E-33A3-4D14-B759-A3B393177C26}"/>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DCF7BA50-BD9F-4DC4-92A1-0BE7BF1C0D4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EC22933C-CE88-4CD8-9948-7B7780A54BD9}"/>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E76E0530-9FB4-4403-8D94-7CEA62A41E68}"/>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56595194-6A0B-44E9-95A0-1D6271C247BF}"/>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92B04ECD-0CEC-42E3-B145-59EB780B3CF1}"/>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B1F59FC8-0C0C-4332-860F-D6B518441040}"/>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8E33B6DE-FFBF-4E4D-B96B-31CAFFC248D6}"/>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B203A722-9893-4800-A0CD-685870A05466}"/>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9F53C0C0-05B7-44B4-A45D-7565FDE16B50}"/>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59DC2B8-8EBA-45CA-B392-44937B6A08D0}"/>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2CC77A45-427A-4F8A-8A3C-4175418635FE}"/>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8BD018B-7F83-4DAE-82D5-DC61A901F0F3}"/>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C7B81333-7708-4DE4-8EBC-772D62DB6770}"/>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1E68CAEE-D6EC-476E-9C8F-9D3DD7AF1133}"/>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1D5D93B2-79DF-4FE8-89AE-83131236828C}"/>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F04F382-3C27-4803-9420-0DA7D2AC7F05}"/>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257175</xdr:colOff>
      <xdr:row>1</xdr:row>
      <xdr:rowOff>9525</xdr:rowOff>
    </xdr:from>
    <xdr:to>
      <xdr:col>6</xdr:col>
      <xdr:colOff>725625</xdr:colOff>
      <xdr:row>2</xdr:row>
      <xdr:rowOff>95400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BEC85F08-173E-4713-B5A6-72F06DDCAF2D}"/>
            </a:ext>
          </a:extLst>
        </xdr:cNvPr>
        <xdr:cNvSpPr/>
      </xdr:nvSpPr>
      <xdr:spPr>
        <a:xfrm>
          <a:off x="7153275" y="20002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O18"/>
  <sheetViews>
    <sheetView showGridLines="0" workbookViewId="0"/>
  </sheetViews>
  <sheetFormatPr baseColWidth="10" defaultRowHeight="15" x14ac:dyDescent="0.25"/>
  <sheetData>
    <row r="1" spans="2:15" ht="15.75" thickBot="1" x14ac:dyDescent="0.3"/>
    <row r="2" spans="2:15" x14ac:dyDescent="0.25">
      <c r="B2" s="2"/>
      <c r="C2" s="3"/>
      <c r="D2" s="3"/>
      <c r="E2" s="3"/>
      <c r="F2" s="3"/>
      <c r="G2" s="3"/>
      <c r="H2" s="3"/>
      <c r="I2" s="3"/>
      <c r="J2" s="3"/>
      <c r="K2" s="3"/>
      <c r="L2" s="3"/>
      <c r="M2" s="3"/>
      <c r="N2" s="3"/>
      <c r="O2" s="4"/>
    </row>
    <row r="3" spans="2:15" ht="23.25" x14ac:dyDescent="0.35">
      <c r="B3" s="91" t="s">
        <v>78</v>
      </c>
      <c r="C3" s="92"/>
      <c r="D3" s="92"/>
      <c r="E3" s="92"/>
      <c r="F3" s="92"/>
      <c r="G3" s="92"/>
      <c r="H3" s="92"/>
      <c r="I3" s="92"/>
      <c r="J3" s="92"/>
      <c r="K3" s="92"/>
      <c r="L3" s="92"/>
      <c r="M3" s="92"/>
      <c r="N3" s="92"/>
      <c r="O3" s="93"/>
    </row>
    <row r="4" spans="2:15" ht="23.25" x14ac:dyDescent="0.35">
      <c r="B4" s="91" t="s">
        <v>11</v>
      </c>
      <c r="C4" s="92"/>
      <c r="D4" s="92"/>
      <c r="E4" s="92"/>
      <c r="F4" s="92"/>
      <c r="G4" s="92"/>
      <c r="H4" s="92"/>
      <c r="I4" s="92"/>
      <c r="J4" s="92"/>
      <c r="K4" s="92"/>
      <c r="L4" s="92"/>
      <c r="M4" s="92"/>
      <c r="N4" s="92"/>
      <c r="O4" s="93"/>
    </row>
    <row r="5" spans="2:15" x14ac:dyDescent="0.25">
      <c r="B5" s="5"/>
      <c r="C5" s="6"/>
      <c r="D5" s="6"/>
      <c r="E5" s="6"/>
      <c r="F5" s="6"/>
      <c r="G5" s="6"/>
      <c r="H5" s="6"/>
      <c r="I5" s="6"/>
      <c r="J5" s="6"/>
      <c r="K5" s="6"/>
      <c r="L5" s="6"/>
      <c r="M5" s="6"/>
      <c r="N5" s="6"/>
      <c r="O5" s="7"/>
    </row>
    <row r="6" spans="2:15" x14ac:dyDescent="0.25">
      <c r="B6" s="5"/>
      <c r="C6" s="94" t="s">
        <v>91</v>
      </c>
      <c r="D6" s="94"/>
      <c r="E6" s="94"/>
      <c r="F6" s="94"/>
      <c r="G6" s="94"/>
      <c r="H6" s="94"/>
      <c r="I6" s="94"/>
      <c r="J6" s="94"/>
      <c r="K6" s="94"/>
      <c r="L6" s="94"/>
      <c r="M6" s="94"/>
      <c r="N6" s="94"/>
      <c r="O6" s="7"/>
    </row>
    <row r="7" spans="2:15" x14ac:dyDescent="0.25">
      <c r="B7" s="5"/>
      <c r="C7" s="94"/>
      <c r="D7" s="94"/>
      <c r="E7" s="94"/>
      <c r="F7" s="94"/>
      <c r="G7" s="94"/>
      <c r="H7" s="94"/>
      <c r="I7" s="94"/>
      <c r="J7" s="94"/>
      <c r="K7" s="94"/>
      <c r="L7" s="94"/>
      <c r="M7" s="94"/>
      <c r="N7" s="94"/>
      <c r="O7" s="7"/>
    </row>
    <row r="8" spans="2:15" x14ac:dyDescent="0.25">
      <c r="B8" s="5"/>
      <c r="C8" s="6"/>
      <c r="D8" s="6"/>
      <c r="E8" s="6"/>
      <c r="F8" s="6"/>
      <c r="G8" s="6"/>
      <c r="H8" s="6"/>
      <c r="I8" s="6"/>
      <c r="J8" s="6"/>
      <c r="K8" s="6"/>
      <c r="L8" s="6"/>
      <c r="M8" s="6"/>
      <c r="N8" s="6"/>
      <c r="O8" s="7"/>
    </row>
    <row r="9" spans="2:15" x14ac:dyDescent="0.25">
      <c r="B9" s="5"/>
      <c r="C9" s="6"/>
      <c r="D9" s="6"/>
      <c r="E9" s="6"/>
      <c r="F9" s="6"/>
      <c r="G9" s="6"/>
      <c r="H9" s="6"/>
      <c r="I9" s="6"/>
      <c r="J9" s="6"/>
      <c r="K9" s="6"/>
      <c r="L9" s="6"/>
      <c r="M9" s="6"/>
      <c r="N9" s="6"/>
      <c r="O9" s="7"/>
    </row>
    <row r="10" spans="2:15" x14ac:dyDescent="0.25">
      <c r="B10" s="5"/>
      <c r="C10" s="6"/>
      <c r="D10" s="6"/>
      <c r="E10" s="6"/>
      <c r="F10" s="6"/>
      <c r="G10" s="6"/>
      <c r="H10" s="6"/>
      <c r="I10" s="6"/>
      <c r="J10" s="6"/>
      <c r="K10" s="6"/>
      <c r="L10" s="6"/>
      <c r="M10" s="6"/>
      <c r="N10" s="6"/>
      <c r="O10" s="7"/>
    </row>
    <row r="11" spans="2:15" x14ac:dyDescent="0.25">
      <c r="B11" s="5"/>
      <c r="C11" s="6"/>
      <c r="D11" s="6"/>
      <c r="E11" s="6"/>
      <c r="F11" s="6"/>
      <c r="G11" s="6"/>
      <c r="H11" s="6"/>
      <c r="I11" s="6"/>
      <c r="J11" s="6"/>
      <c r="K11" s="6"/>
      <c r="L11" s="6"/>
      <c r="M11" s="6"/>
      <c r="N11" s="6"/>
      <c r="O11" s="7"/>
    </row>
    <row r="12" spans="2:15" x14ac:dyDescent="0.25">
      <c r="B12" s="5"/>
      <c r="C12" s="6"/>
      <c r="D12" s="6"/>
      <c r="E12" s="6"/>
      <c r="F12" s="6"/>
      <c r="G12" s="6"/>
      <c r="H12" s="6"/>
      <c r="I12" s="6"/>
      <c r="J12" s="6"/>
      <c r="K12" s="6"/>
      <c r="L12" s="6"/>
      <c r="M12" s="6"/>
      <c r="N12" s="6"/>
      <c r="O12" s="7"/>
    </row>
    <row r="13" spans="2:15" x14ac:dyDescent="0.25">
      <c r="B13" s="5"/>
      <c r="C13" s="6"/>
      <c r="D13" s="6"/>
      <c r="E13" s="6"/>
      <c r="F13" s="6"/>
      <c r="G13" s="6"/>
      <c r="H13" s="6"/>
      <c r="I13" s="6"/>
      <c r="J13" s="6"/>
      <c r="K13" s="6"/>
      <c r="L13" s="6"/>
      <c r="M13" s="6"/>
      <c r="N13" s="6"/>
      <c r="O13" s="7"/>
    </row>
    <row r="14" spans="2:15" x14ac:dyDescent="0.25">
      <c r="B14" s="5"/>
      <c r="C14" s="6"/>
      <c r="D14" s="6"/>
      <c r="E14" s="6"/>
      <c r="F14" s="6"/>
      <c r="G14" s="6"/>
      <c r="H14" s="6"/>
      <c r="I14" s="6"/>
      <c r="J14" s="6"/>
      <c r="K14" s="6"/>
      <c r="L14" s="6"/>
      <c r="M14" s="6"/>
      <c r="N14" s="6"/>
      <c r="O14" s="7"/>
    </row>
    <row r="15" spans="2:15" x14ac:dyDescent="0.25">
      <c r="B15" s="5"/>
      <c r="C15" s="6"/>
      <c r="D15" s="6"/>
      <c r="E15" s="6"/>
      <c r="F15" s="6"/>
      <c r="G15" s="6"/>
      <c r="H15" s="6"/>
      <c r="I15" s="6"/>
      <c r="J15" s="6"/>
      <c r="K15" s="6"/>
      <c r="L15" s="6"/>
      <c r="M15" s="6"/>
      <c r="N15" s="6"/>
      <c r="O15" s="7"/>
    </row>
    <row r="16" spans="2:15" x14ac:dyDescent="0.25">
      <c r="B16" s="5"/>
      <c r="C16" s="6"/>
      <c r="D16" s="6"/>
      <c r="E16" s="6"/>
      <c r="F16" s="6"/>
      <c r="G16" s="6"/>
      <c r="H16" s="6"/>
      <c r="I16" s="6"/>
      <c r="J16" s="6"/>
      <c r="K16" s="6"/>
      <c r="L16" s="6"/>
      <c r="M16" s="6"/>
      <c r="N16" s="6"/>
      <c r="O16" s="7"/>
    </row>
    <row r="17" spans="2:15" x14ac:dyDescent="0.25">
      <c r="B17" s="5"/>
      <c r="C17" s="6"/>
      <c r="D17" s="6"/>
      <c r="E17" s="6"/>
      <c r="F17" s="6"/>
      <c r="G17" s="6"/>
      <c r="H17" s="6"/>
      <c r="I17" s="6"/>
      <c r="J17" s="6"/>
      <c r="K17" s="6"/>
      <c r="L17" s="6"/>
      <c r="M17" s="6"/>
      <c r="N17" s="6"/>
      <c r="O17" s="7"/>
    </row>
    <row r="18" spans="2:15" ht="15.75" thickBot="1" x14ac:dyDescent="0.3">
      <c r="B18" s="8"/>
      <c r="C18" s="9"/>
      <c r="D18" s="9"/>
      <c r="E18" s="9"/>
      <c r="F18" s="9"/>
      <c r="G18" s="9"/>
      <c r="H18" s="9"/>
      <c r="I18" s="9"/>
      <c r="J18" s="9"/>
      <c r="K18" s="9"/>
      <c r="L18" s="9"/>
      <c r="M18" s="9"/>
      <c r="N18" s="9"/>
      <c r="O18" s="10"/>
    </row>
  </sheetData>
  <sheetProtection algorithmName="SHA-512" hashValue="jixiNfD+nofjAxMPyQEwidGoTJEdLEh3lZobn98nwgWvzNuweENJPEe6u5elpVqKe6ynHDatuY0qk+QHeybBlg==" saltValue="4rftt6+0w0ym0OjRMUwWOw==" spinCount="100000" sheet="1" objects="1" scenarios="1"/>
  <mergeCells count="3">
    <mergeCell ref="B3:O3"/>
    <mergeCell ref="B4:O4"/>
    <mergeCell ref="C6:N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5:T19"/>
  <sheetViews>
    <sheetView topLeftCell="A5" zoomScale="80" zoomScaleNormal="80" workbookViewId="0">
      <selection activeCell="E12" sqref="E12"/>
    </sheetView>
  </sheetViews>
  <sheetFormatPr baseColWidth="10" defaultRowHeight="15" x14ac:dyDescent="0.25"/>
  <cols>
    <col min="1" max="1" width="6.42578125" style="1" customWidth="1"/>
    <col min="2" max="2" width="34.28515625" style="1" customWidth="1"/>
    <col min="3" max="3" width="13.28515625" style="1" customWidth="1"/>
    <col min="4" max="4" width="27.42578125" style="1" customWidth="1"/>
    <col min="5" max="5" width="57.42578125" style="1" customWidth="1"/>
    <col min="6" max="6" width="30.140625" style="1" customWidth="1"/>
    <col min="7" max="7" width="15.7109375" style="1" customWidth="1"/>
    <col min="8" max="9" width="11.42578125" style="42"/>
    <col min="10" max="10" width="11.85546875" style="42" bestFit="1" customWidth="1"/>
    <col min="11" max="16384" width="11.42578125" style="1"/>
  </cols>
  <sheetData>
    <row r="5" spans="2:20" ht="15.75" thickBot="1" x14ac:dyDescent="0.3"/>
    <row r="6" spans="2:20" x14ac:dyDescent="0.25">
      <c r="B6" s="11"/>
      <c r="C6" s="12"/>
      <c r="D6" s="12"/>
      <c r="E6" s="12"/>
      <c r="F6" s="12"/>
      <c r="G6" s="13"/>
    </row>
    <row r="7" spans="2:20" ht="21" x14ac:dyDescent="0.35">
      <c r="B7" s="95" t="s">
        <v>109</v>
      </c>
      <c r="C7" s="96"/>
      <c r="D7" s="96"/>
      <c r="E7" s="96"/>
      <c r="F7" s="96"/>
      <c r="G7" s="97"/>
      <c r="T7" s="1" t="s">
        <v>12</v>
      </c>
    </row>
    <row r="8" spans="2:20" ht="15.75" thickBot="1" x14ac:dyDescent="0.3">
      <c r="B8" s="14"/>
      <c r="C8" s="15"/>
      <c r="D8" s="103" t="s">
        <v>148</v>
      </c>
      <c r="E8" s="103"/>
      <c r="F8" s="15"/>
      <c r="G8" s="16"/>
      <c r="T8" s="1" t="s">
        <v>13</v>
      </c>
    </row>
    <row r="9" spans="2:20" ht="15.75" thickBot="1" x14ac:dyDescent="0.3">
      <c r="B9" s="101" t="s">
        <v>111</v>
      </c>
      <c r="C9" s="102"/>
      <c r="D9" s="79">
        <v>44620</v>
      </c>
      <c r="E9" s="15"/>
      <c r="F9" s="15"/>
      <c r="G9" s="16"/>
      <c r="T9" s="1" t="s">
        <v>14</v>
      </c>
    </row>
    <row r="10" spans="2:20" x14ac:dyDescent="0.25">
      <c r="B10" s="14" t="s">
        <v>174</v>
      </c>
      <c r="C10" s="15"/>
      <c r="D10" s="15"/>
      <c r="E10" s="15"/>
      <c r="F10" s="15"/>
      <c r="G10" s="67">
        <v>43545</v>
      </c>
    </row>
    <row r="11" spans="2:20" x14ac:dyDescent="0.25">
      <c r="B11" s="22" t="s">
        <v>15</v>
      </c>
      <c r="C11" s="23" t="s">
        <v>16</v>
      </c>
      <c r="D11" s="24" t="s">
        <v>6</v>
      </c>
      <c r="E11" s="23" t="s">
        <v>7</v>
      </c>
      <c r="F11" s="23" t="s">
        <v>17</v>
      </c>
      <c r="G11" s="25" t="s">
        <v>79</v>
      </c>
    </row>
    <row r="12" spans="2:20" x14ac:dyDescent="0.25">
      <c r="B12" s="21" t="s">
        <v>0</v>
      </c>
      <c r="C12" s="78" t="s">
        <v>12</v>
      </c>
      <c r="D12" s="79">
        <v>44574</v>
      </c>
      <c r="E12" s="78" t="s">
        <v>182</v>
      </c>
      <c r="F12" s="79">
        <v>44426</v>
      </c>
      <c r="G12" s="80" t="str">
        <f>+IF(C12="SI",IF(F12&lt;$G$10,"DESACTUALIZADO",""),"")</f>
        <v/>
      </c>
      <c r="H12" s="42">
        <f t="shared" ref="H12:H17" si="0">+IF(C12="N/A",1,0)</f>
        <v>0</v>
      </c>
      <c r="I12" s="42">
        <f t="shared" ref="I12:I17" si="1">+IF(C12="Si",1,0)</f>
        <v>1</v>
      </c>
      <c r="J12" s="42">
        <f t="shared" ref="J12:J17" si="2">+IF(C12="No",1,0)</f>
        <v>0</v>
      </c>
    </row>
    <row r="13" spans="2:20" x14ac:dyDescent="0.25">
      <c r="B13" s="21" t="s">
        <v>1</v>
      </c>
      <c r="C13" s="78" t="s">
        <v>12</v>
      </c>
      <c r="D13" s="79">
        <v>43592</v>
      </c>
      <c r="E13" s="78" t="s">
        <v>183</v>
      </c>
      <c r="F13" s="79">
        <v>44426</v>
      </c>
      <c r="G13" s="80" t="str">
        <f t="shared" ref="G13:G17" si="3">+IF(C13="SI",IF(F13&lt;$G$10,"DESACTUALIZADO",""),"")</f>
        <v/>
      </c>
      <c r="H13" s="42">
        <f t="shared" si="0"/>
        <v>0</v>
      </c>
      <c r="I13" s="42">
        <f t="shared" si="1"/>
        <v>1</v>
      </c>
      <c r="J13" s="42">
        <f t="shared" si="2"/>
        <v>0</v>
      </c>
    </row>
    <row r="14" spans="2:20" x14ac:dyDescent="0.25">
      <c r="B14" s="21" t="s">
        <v>2</v>
      </c>
      <c r="C14" s="78" t="s">
        <v>14</v>
      </c>
      <c r="D14" s="78"/>
      <c r="E14" s="78"/>
      <c r="F14" s="78"/>
      <c r="G14" s="80" t="str">
        <f t="shared" si="3"/>
        <v/>
      </c>
      <c r="H14" s="42">
        <f t="shared" si="0"/>
        <v>1</v>
      </c>
      <c r="I14" s="42">
        <f t="shared" si="1"/>
        <v>0</v>
      </c>
      <c r="J14" s="42">
        <f t="shared" si="2"/>
        <v>0</v>
      </c>
      <c r="T14" s="48">
        <v>43545</v>
      </c>
    </row>
    <row r="15" spans="2:20" x14ac:dyDescent="0.25">
      <c r="B15" s="21" t="s">
        <v>3</v>
      </c>
      <c r="C15" s="78" t="s">
        <v>12</v>
      </c>
      <c r="D15" s="79">
        <v>42580</v>
      </c>
      <c r="E15" s="78" t="s">
        <v>184</v>
      </c>
      <c r="F15" s="79">
        <v>44615</v>
      </c>
      <c r="G15" s="80" t="str">
        <f t="shared" si="3"/>
        <v/>
      </c>
      <c r="H15" s="42">
        <f t="shared" si="0"/>
        <v>0</v>
      </c>
      <c r="I15" s="42">
        <f t="shared" si="1"/>
        <v>1</v>
      </c>
      <c r="J15" s="42">
        <f t="shared" si="2"/>
        <v>0</v>
      </c>
    </row>
    <row r="16" spans="2:20" x14ac:dyDescent="0.25">
      <c r="B16" s="21" t="s">
        <v>4</v>
      </c>
      <c r="C16" s="78" t="s">
        <v>12</v>
      </c>
      <c r="D16" s="79">
        <v>43592</v>
      </c>
      <c r="E16" s="78" t="s">
        <v>183</v>
      </c>
      <c r="F16" s="79">
        <v>44426</v>
      </c>
      <c r="G16" s="80" t="str">
        <f t="shared" si="3"/>
        <v/>
      </c>
      <c r="H16" s="42">
        <f t="shared" si="0"/>
        <v>0</v>
      </c>
      <c r="I16" s="42">
        <f t="shared" si="1"/>
        <v>1</v>
      </c>
      <c r="J16" s="42">
        <f t="shared" si="2"/>
        <v>0</v>
      </c>
    </row>
    <row r="17" spans="2:10" x14ac:dyDescent="0.25">
      <c r="B17" s="21" t="s">
        <v>5</v>
      </c>
      <c r="C17" s="78" t="s">
        <v>12</v>
      </c>
      <c r="D17" s="79">
        <v>43521</v>
      </c>
      <c r="E17" s="78" t="s">
        <v>183</v>
      </c>
      <c r="F17" s="79">
        <v>44426</v>
      </c>
      <c r="G17" s="80" t="str">
        <f t="shared" si="3"/>
        <v/>
      </c>
      <c r="H17" s="42">
        <f t="shared" si="0"/>
        <v>0</v>
      </c>
      <c r="I17" s="42">
        <f t="shared" si="1"/>
        <v>1</v>
      </c>
      <c r="J17" s="42">
        <f t="shared" si="2"/>
        <v>0</v>
      </c>
    </row>
    <row r="18" spans="2:10" x14ac:dyDescent="0.25">
      <c r="B18" s="14"/>
      <c r="C18" s="15"/>
      <c r="D18" s="15"/>
      <c r="E18" s="15"/>
      <c r="F18" s="15"/>
      <c r="G18" s="16"/>
    </row>
    <row r="19" spans="2:10" ht="94.5" customHeight="1" thickBot="1" x14ac:dyDescent="0.3">
      <c r="B19" s="62" t="s">
        <v>94</v>
      </c>
      <c r="C19" s="98" t="s">
        <v>185</v>
      </c>
      <c r="D19" s="99"/>
      <c r="E19" s="99"/>
      <c r="F19" s="99"/>
      <c r="G19" s="100"/>
    </row>
  </sheetData>
  <sheetProtection algorithmName="SHA-512" hashValue="oHz1DPDdCQTfk6HZYZzwTSwYDKTppR1PbQ2tnrxwRrliyvD3HJxqgmjnxso6QvoYykx3jGyO1xZtda5gpn7FiQ==" saltValue="yDPNcT7s0avqeYJyH+YnUg==" spinCount="100000" sheet="1" objects="1" scenarios="1"/>
  <dataConsolidate/>
  <mergeCells count="4">
    <mergeCell ref="B7:G7"/>
    <mergeCell ref="C19:G19"/>
    <mergeCell ref="B9:C9"/>
    <mergeCell ref="D8:E8"/>
  </mergeCells>
  <conditionalFormatting sqref="C12:C17">
    <cfRule type="containsText" dxfId="46" priority="18" operator="containsText" text="N/A">
      <formula>NOT(ISERROR(SEARCH("N/A",C12)))</formula>
    </cfRule>
    <cfRule type="containsBlanks" dxfId="45" priority="26">
      <formula>LEN(TRIM(C12))=0</formula>
    </cfRule>
  </conditionalFormatting>
  <conditionalFormatting sqref="D9">
    <cfRule type="containsBlanks" dxfId="44" priority="25">
      <formula>LEN(TRIM(D9))=0</formula>
    </cfRule>
  </conditionalFormatting>
  <conditionalFormatting sqref="D12:F17">
    <cfRule type="containsBlanks" dxfId="43" priority="20">
      <formula>LEN(TRIM(D12))=0</formula>
    </cfRule>
  </conditionalFormatting>
  <conditionalFormatting sqref="C19">
    <cfRule type="containsBlanks" dxfId="42" priority="19">
      <formula>LEN(TRIM(C19))=0</formula>
    </cfRule>
  </conditionalFormatting>
  <conditionalFormatting sqref="D12:F12">
    <cfRule type="expression" dxfId="41" priority="14">
      <formula>OR($C$12="No",$C$12="N/A")</formula>
    </cfRule>
  </conditionalFormatting>
  <conditionalFormatting sqref="D14:F14">
    <cfRule type="expression" dxfId="40" priority="13">
      <formula>OR($C$14="No",$C$14="N/A")</formula>
    </cfRule>
  </conditionalFormatting>
  <conditionalFormatting sqref="D13:F13">
    <cfRule type="expression" dxfId="39" priority="11">
      <formula>OR($C$13="No",$C$13="N/A")</formula>
    </cfRule>
  </conditionalFormatting>
  <conditionalFormatting sqref="D15:F15">
    <cfRule type="expression" dxfId="38" priority="9">
      <formula>OR($C$15="No",$C$15="N/A")</formula>
    </cfRule>
  </conditionalFormatting>
  <conditionalFormatting sqref="D16:F16">
    <cfRule type="expression" dxfId="37" priority="8">
      <formula>OR($C$16="No",$C$16="N/A")</formula>
    </cfRule>
  </conditionalFormatting>
  <conditionalFormatting sqref="D17:F17">
    <cfRule type="expression" dxfId="36" priority="7">
      <formula>OR($C$17="No",$C$17="N/A")</formula>
    </cfRule>
  </conditionalFormatting>
  <conditionalFormatting sqref="F16:F17">
    <cfRule type="expression" dxfId="35" priority="6">
      <formula>OR($C$13="No",$C$13="N/A")</formula>
    </cfRule>
  </conditionalFormatting>
  <conditionalFormatting sqref="F16:F17">
    <cfRule type="expression" dxfId="34" priority="5">
      <formula>OR($C$13="No",$C$13="N/A")</formula>
    </cfRule>
  </conditionalFormatting>
  <conditionalFormatting sqref="E17">
    <cfRule type="expression" dxfId="33" priority="4">
      <formula>OR($C$16="No",$C$16="N/A")</formula>
    </cfRule>
  </conditionalFormatting>
  <conditionalFormatting sqref="E17">
    <cfRule type="expression" dxfId="32" priority="3">
      <formula>OR($C$16="No",$C$16="N/A")</formula>
    </cfRule>
  </conditionalFormatting>
  <conditionalFormatting sqref="F17">
    <cfRule type="expression" dxfId="31" priority="2">
      <formula>OR($C$16="No",$C$16="N/A")</formula>
    </cfRule>
  </conditionalFormatting>
  <conditionalFormatting sqref="F17">
    <cfRule type="expression" dxfId="30" priority="1">
      <formula>OR($C$16="No",$C$16="N/A")</formula>
    </cfRule>
  </conditionalFormatting>
  <dataValidations count="5">
    <dataValidation type="date" showInputMessage="1" showErrorMessage="1" promptTitle="Fecha de Generacion del Reporte" prompt="Indique la fecha en que genera o Elabora este reporte de Usuarios Activos  No Abogados" sqref="D9" xr:uid="{00000000-0002-0000-0100-000000000000}">
      <formula1>44580</formula1>
      <formula2>44642</formula2>
    </dataValidation>
    <dataValidation type="date" showInputMessage="1" showErrorMessage="1" errorTitle="Fecha invalida" error="La fecha debe estar entre el 01/01/2011 y el 31/03/2022" promptTitle="Fecha de Creación del Rol" prompt="Indique la ultima fecha de Creación del Rol en Ekogui que se encuentra en estado Activo en el formato &quot;DD/MM/AAAA&quot;" sqref="D12:D17 F12:F17" xr:uid="{00000000-0002-0000-0100-000001000000}">
      <formula1>40544</formula1>
      <formula2>44651</formula2>
    </dataValidation>
    <dataValidation type="list" showInputMessage="1" showErrorMessage="1" errorTitle="Campo en Blanco" error="El campo debe tener un valor asignado" promptTitle="ROL Asignado Activo en Ekogui" prompt="Indique si tiene o no el Rol asignado Activo en el aplicativo Ekogui, un usuario puede tener uno o mas Roles Activos en el sistema. Relacionar los que apliquen. Si el Rol No aplica para su entidad Seleccione N/A" sqref="C12:C17" xr:uid="{00000000-0002-0000-0100-000002000000}">
      <formula1>$T$7:$T$9</formula1>
    </dataValidation>
    <dataValidation showInputMessage="1" showErrorMessage="1" sqref="E12 E14:E17" xr:uid="{00000000-0002-0000-0100-000003000000}"/>
    <dataValidation showInputMessage="1" showErrorMessage="1" errorTitle="Fecha invalida" error="La fecha debe estar entre el 01/01/2011 y el 31/03/2022" sqref="E13" xr:uid="{00000000-0002-0000-0100-000004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1:V26"/>
  <sheetViews>
    <sheetView showGridLines="0" topLeftCell="A7" zoomScale="91" zoomScaleNormal="91" workbookViewId="0">
      <selection activeCell="C22" sqref="C22:G25"/>
    </sheetView>
  </sheetViews>
  <sheetFormatPr baseColWidth="10" defaultRowHeight="15" x14ac:dyDescent="0.25"/>
  <cols>
    <col min="1" max="1" width="3.85546875" style="1" customWidth="1"/>
    <col min="2" max="2" width="11.42578125" style="1"/>
    <col min="3" max="3" width="48.140625" style="1" bestFit="1" customWidth="1"/>
    <col min="4" max="4" width="20.85546875" style="1" customWidth="1"/>
    <col min="5" max="5" width="6.28515625" style="1" customWidth="1"/>
    <col min="6" max="6" width="41.42578125" style="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+IF(D12&lt;=10,D12,IF(ROUNDDOWN(D12*10%,0)&lt;10,10,ROUNDDOWN(D12*10%,0)))</f>
        <v>5</v>
      </c>
    </row>
    <row r="4" spans="2:22" x14ac:dyDescent="0.25">
      <c r="B4" s="14"/>
      <c r="C4" s="15"/>
      <c r="D4" s="15"/>
      <c r="E4" s="15"/>
      <c r="F4" s="15"/>
      <c r="G4" s="15"/>
      <c r="H4" s="16"/>
    </row>
    <row r="5" spans="2:22" x14ac:dyDescent="0.25">
      <c r="B5" s="14"/>
      <c r="C5" s="15"/>
      <c r="D5" s="15" t="s">
        <v>148</v>
      </c>
      <c r="E5" s="15"/>
      <c r="F5" s="15"/>
      <c r="G5" s="15"/>
      <c r="H5" s="16"/>
    </row>
    <row r="6" spans="2:22" ht="15" customHeight="1" x14ac:dyDescent="0.25">
      <c r="B6" s="14"/>
      <c r="C6" s="27"/>
      <c r="D6" s="27"/>
      <c r="E6" s="27"/>
      <c r="G6" s="32"/>
      <c r="H6" s="33"/>
    </row>
    <row r="7" spans="2:22" ht="17.25" customHeight="1" x14ac:dyDescent="0.35">
      <c r="B7" s="14"/>
      <c r="C7" s="20" t="s">
        <v>111</v>
      </c>
      <c r="D7" s="79">
        <v>44629</v>
      </c>
      <c r="E7" s="26"/>
      <c r="F7" s="104" t="str">
        <f>"Seleccione una muestra de "&amp;V3&amp;" abogados activos y complete la siguiente tabla"</f>
        <v>Seleccione una muestra de 5 abogados activos y complete la siguiente tabla</v>
      </c>
      <c r="G7" s="105"/>
      <c r="H7" s="33"/>
    </row>
    <row r="8" spans="2:22" x14ac:dyDescent="0.25">
      <c r="B8" s="14"/>
      <c r="D8" s="15"/>
      <c r="E8" s="15"/>
      <c r="F8" s="106"/>
      <c r="G8" s="107"/>
      <c r="H8" s="16"/>
      <c r="T8" s="1" t="s">
        <v>13</v>
      </c>
    </row>
    <row r="9" spans="2:22" ht="23.25" x14ac:dyDescent="0.25">
      <c r="B9" s="14"/>
      <c r="C9" s="34" t="s">
        <v>149</v>
      </c>
      <c r="E9" s="6"/>
      <c r="F9" s="24" t="s">
        <v>98</v>
      </c>
      <c r="G9" s="24" t="s">
        <v>19</v>
      </c>
      <c r="H9" s="16"/>
      <c r="T9" s="1" t="s">
        <v>14</v>
      </c>
    </row>
    <row r="10" spans="2:22" x14ac:dyDescent="0.25">
      <c r="B10" s="14"/>
      <c r="C10" s="23" t="s">
        <v>150</v>
      </c>
      <c r="D10" s="23" t="s">
        <v>23</v>
      </c>
      <c r="E10" s="6"/>
      <c r="F10" s="20" t="s">
        <v>95</v>
      </c>
      <c r="G10" s="78">
        <v>2</v>
      </c>
      <c r="H10" s="16"/>
    </row>
    <row r="11" spans="2:22" x14ac:dyDescent="0.25">
      <c r="B11" s="14"/>
      <c r="C11" s="20" t="s">
        <v>21</v>
      </c>
      <c r="D11" s="78">
        <v>2</v>
      </c>
      <c r="E11" s="6"/>
      <c r="F11" s="20" t="s">
        <v>96</v>
      </c>
      <c r="G11" s="78">
        <v>1</v>
      </c>
      <c r="H11" s="16"/>
    </row>
    <row r="12" spans="2:22" x14ac:dyDescent="0.25">
      <c r="B12" s="14"/>
      <c r="C12" s="20" t="s">
        <v>22</v>
      </c>
      <c r="D12" s="78">
        <v>5</v>
      </c>
      <c r="E12" s="6"/>
      <c r="F12" s="20" t="s">
        <v>97</v>
      </c>
      <c r="G12" s="78">
        <v>2</v>
      </c>
      <c r="H12" s="16"/>
    </row>
    <row r="13" spans="2:22" x14ac:dyDescent="0.25">
      <c r="B13" s="14"/>
      <c r="C13" s="20" t="s">
        <v>26</v>
      </c>
      <c r="D13" s="78">
        <v>2</v>
      </c>
      <c r="E13" s="6"/>
      <c r="F13" s="52" t="s">
        <v>103</v>
      </c>
      <c r="G13" s="51"/>
      <c r="H13" s="16"/>
    </row>
    <row r="14" spans="2:22" x14ac:dyDescent="0.25">
      <c r="B14" s="14"/>
      <c r="E14" s="6"/>
      <c r="F14" s="53" t="s">
        <v>104</v>
      </c>
      <c r="G14" s="54"/>
      <c r="H14" s="16"/>
    </row>
    <row r="15" spans="2:22" x14ac:dyDescent="0.25">
      <c r="B15" s="14"/>
      <c r="E15" s="6"/>
      <c r="H15" s="16"/>
    </row>
    <row r="16" spans="2:22" x14ac:dyDescent="0.25">
      <c r="B16" s="14"/>
      <c r="C16" s="23" t="s">
        <v>24</v>
      </c>
      <c r="D16" s="23" t="s">
        <v>23</v>
      </c>
      <c r="E16" s="6"/>
      <c r="F16" s="24" t="s">
        <v>107</v>
      </c>
      <c r="G16" s="24" t="s">
        <v>19</v>
      </c>
      <c r="H16" s="16"/>
    </row>
    <row r="17" spans="2:8" x14ac:dyDescent="0.25">
      <c r="B17" s="14"/>
      <c r="C17" s="20" t="s">
        <v>175</v>
      </c>
      <c r="D17" s="78">
        <v>0</v>
      </c>
      <c r="E17" s="6"/>
      <c r="F17" s="20" t="s">
        <v>110</v>
      </c>
      <c r="G17" s="78">
        <v>2</v>
      </c>
      <c r="H17" s="16"/>
    </row>
    <row r="18" spans="2:8" x14ac:dyDescent="0.25">
      <c r="B18" s="14"/>
      <c r="C18" s="20" t="s">
        <v>176</v>
      </c>
      <c r="D18" s="78">
        <v>0</v>
      </c>
      <c r="E18" s="6"/>
      <c r="F18" s="49" t="s">
        <v>80</v>
      </c>
      <c r="G18" s="78">
        <v>0</v>
      </c>
      <c r="H18" s="16"/>
    </row>
    <row r="19" spans="2:8" x14ac:dyDescent="0.25">
      <c r="B19" s="14"/>
      <c r="C19" s="59"/>
      <c r="E19" s="6"/>
      <c r="F19" s="20" t="s">
        <v>100</v>
      </c>
      <c r="G19" s="78">
        <v>0</v>
      </c>
      <c r="H19" s="16"/>
    </row>
    <row r="20" spans="2:8" x14ac:dyDescent="0.25">
      <c r="B20" s="14"/>
      <c r="C20" s="59"/>
      <c r="E20" s="6"/>
      <c r="F20" s="20" t="s">
        <v>25</v>
      </c>
      <c r="G20" s="78">
        <v>0</v>
      </c>
      <c r="H20" s="16"/>
    </row>
    <row r="21" spans="2:8" x14ac:dyDescent="0.25">
      <c r="B21" s="14"/>
      <c r="C21" s="82" t="s">
        <v>99</v>
      </c>
      <c r="D21" s="83"/>
      <c r="E21" s="84"/>
      <c r="F21" s="86"/>
      <c r="G21" s="86"/>
      <c r="H21" s="85"/>
    </row>
    <row r="22" spans="2:8" x14ac:dyDescent="0.25">
      <c r="B22" s="14"/>
      <c r="C22" s="108" t="s">
        <v>189</v>
      </c>
      <c r="D22" s="109"/>
      <c r="E22" s="109"/>
      <c r="F22" s="109"/>
      <c r="G22" s="110"/>
      <c r="H22" s="16"/>
    </row>
    <row r="23" spans="2:8" x14ac:dyDescent="0.25">
      <c r="B23" s="14"/>
      <c r="C23" s="111"/>
      <c r="D23" s="112"/>
      <c r="E23" s="112"/>
      <c r="F23" s="112"/>
      <c r="G23" s="113"/>
      <c r="H23" s="16"/>
    </row>
    <row r="24" spans="2:8" x14ac:dyDescent="0.25">
      <c r="B24" s="14"/>
      <c r="C24" s="111"/>
      <c r="D24" s="112"/>
      <c r="E24" s="112"/>
      <c r="F24" s="112"/>
      <c r="G24" s="113"/>
      <c r="H24" s="16"/>
    </row>
    <row r="25" spans="2:8" x14ac:dyDescent="0.25">
      <c r="B25" s="14"/>
      <c r="C25" s="114"/>
      <c r="D25" s="115"/>
      <c r="E25" s="115"/>
      <c r="F25" s="115"/>
      <c r="G25" s="116"/>
      <c r="H25" s="16"/>
    </row>
    <row r="26" spans="2:8" ht="15.75" thickBot="1" x14ac:dyDescent="0.3">
      <c r="B26" s="17"/>
      <c r="C26" s="18"/>
      <c r="D26" s="18"/>
      <c r="E26" s="18"/>
      <c r="F26" s="18"/>
      <c r="G26" s="18"/>
      <c r="H26" s="19"/>
    </row>
  </sheetData>
  <sheetProtection algorithmName="SHA-512" hashValue="9NwfrAZwwCCqcnmjgItUn7cSCgEOM1RfPFDCS/YBNTlj50wGzL24n1SYV7L5mQM/ZmVrcd+lsAQ/bVkRaodCXg==" saltValue="DgJkwMDcocd3A27+7ly9aA==" spinCount="100000" sheet="1" objects="1" scenarios="1"/>
  <mergeCells count="2">
    <mergeCell ref="F7:G8"/>
    <mergeCell ref="C22:G25"/>
  </mergeCells>
  <conditionalFormatting sqref="D11:D13">
    <cfRule type="containsBlanks" dxfId="29" priority="13">
      <formula>LEN(TRIM(D11))=0</formula>
    </cfRule>
  </conditionalFormatting>
  <conditionalFormatting sqref="C22">
    <cfRule type="containsBlanks" dxfId="28" priority="9">
      <formula>LEN(TRIM(C22))=0</formula>
    </cfRule>
  </conditionalFormatting>
  <conditionalFormatting sqref="D17:D18">
    <cfRule type="containsBlanks" dxfId="27" priority="5">
      <formula>LEN(TRIM(D17))=0</formula>
    </cfRule>
  </conditionalFormatting>
  <conditionalFormatting sqref="G10:G12">
    <cfRule type="containsBlanks" dxfId="26" priority="4">
      <formula>LEN(TRIM(G10))=0</formula>
    </cfRule>
  </conditionalFormatting>
  <conditionalFormatting sqref="G17:G20">
    <cfRule type="containsBlanks" dxfId="25" priority="3">
      <formula>LEN(TRIM(G17))=0</formula>
    </cfRule>
  </conditionalFormatting>
  <conditionalFormatting sqref="D7">
    <cfRule type="containsBlanks" dxfId="24" priority="1">
      <formula>LEN(TRIM(D7))=0</formula>
    </cfRule>
  </conditionalFormatting>
  <dataValidations count="2">
    <dataValidation type="whole" operator="greaterThanOrEqual" showInputMessage="1" showErrorMessage="1" errorTitle="Numero Invalido" promptTitle="Ingrese la cantidad Solicitada" prompt="Ingrese la cantidad Solicitada" sqref="G17:G20 D17:D18 G10:G12 D11:D13" xr:uid="{00000000-0002-0000-0200-000000000000}">
      <formula1>0</formula1>
    </dataValidation>
    <dataValidation type="date" showInputMessage="1" showErrorMessage="1" errorTitle="FECHA INVALIDA" promptTitle="Fecha de Generacion del Reporte " prompt="Diligenciar la fecha de Generacion de este Reporte de Usuarios Abogados Formato (DD/MM/AAAA)" sqref="D7" xr:uid="{00000000-0002-0000-0200-000001000000}">
      <formula1>44580</formula1>
      <formula2>44642</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B1:W34"/>
  <sheetViews>
    <sheetView showGridLines="0" tabSelected="1" zoomScale="69" zoomScaleNormal="69" workbookViewId="0">
      <selection activeCell="D20" sqref="D20"/>
    </sheetView>
  </sheetViews>
  <sheetFormatPr baseColWidth="10" defaultRowHeight="15" x14ac:dyDescent="0.25"/>
  <cols>
    <col min="1" max="1" width="3.85546875" style="1" customWidth="1"/>
    <col min="2" max="2" width="11.42578125" style="1"/>
    <col min="3" max="3" width="67.42578125" style="1" customWidth="1"/>
    <col min="4" max="4" width="15.28515625" style="1" customWidth="1"/>
    <col min="5" max="5" width="6.28515625" style="1" customWidth="1"/>
    <col min="6" max="6" width="63.5703125" style="1" customWidth="1"/>
    <col min="7" max="7" width="16.85546875" style="1" customWidth="1"/>
    <col min="8" max="8" width="15.28515625" style="1" customWidth="1"/>
    <col min="9" max="9" width="7.28515625" style="1" customWidth="1"/>
    <col min="10" max="16384" width="11.42578125" style="1"/>
  </cols>
  <sheetData>
    <row r="1" spans="2:23" ht="15.75" thickBot="1" x14ac:dyDescent="0.3"/>
    <row r="2" spans="2:23" ht="9" customHeight="1" x14ac:dyDescent="0.25">
      <c r="B2" s="29"/>
      <c r="C2" s="30"/>
      <c r="D2" s="30"/>
      <c r="E2" s="30"/>
      <c r="F2" s="30"/>
      <c r="G2" s="30"/>
      <c r="H2" s="30"/>
      <c r="I2" s="31"/>
    </row>
    <row r="3" spans="2:23" x14ac:dyDescent="0.25">
      <c r="B3" s="14"/>
      <c r="C3" s="15"/>
      <c r="D3" s="15"/>
      <c r="E3" s="15"/>
      <c r="F3" s="15"/>
      <c r="G3" s="15"/>
      <c r="H3" s="15"/>
      <c r="I3" s="16"/>
      <c r="W3" s="28">
        <f>+IF(D17&lt;=10,D17,IF(ROUNDDOWN(D17*10%,0)&lt;10,10,ROUNDDOWN(D17*10%,0)))</f>
        <v>0</v>
      </c>
    </row>
    <row r="4" spans="2:23" x14ac:dyDescent="0.25">
      <c r="B4" s="14"/>
      <c r="C4" s="15"/>
      <c r="D4" s="15"/>
      <c r="E4" s="15"/>
      <c r="F4" s="15"/>
      <c r="G4" s="15"/>
      <c r="H4" s="15"/>
      <c r="I4" s="16"/>
    </row>
    <row r="5" spans="2:23" ht="9" customHeight="1" x14ac:dyDescent="0.25">
      <c r="B5" s="14"/>
      <c r="C5" s="15"/>
      <c r="D5" s="15"/>
      <c r="E5" s="15"/>
      <c r="F5" s="15"/>
      <c r="G5" s="15"/>
      <c r="H5" s="15"/>
      <c r="I5" s="16"/>
    </row>
    <row r="6" spans="2:23" ht="19.5" customHeight="1" x14ac:dyDescent="0.25">
      <c r="B6" s="14"/>
      <c r="C6" s="122" t="s">
        <v>68</v>
      </c>
      <c r="D6" s="122"/>
      <c r="E6" s="122"/>
      <c r="F6" s="122"/>
      <c r="G6" s="122"/>
      <c r="H6" s="122"/>
      <c r="I6" s="33"/>
    </row>
    <row r="7" spans="2:23" x14ac:dyDescent="0.25">
      <c r="B7" s="14"/>
      <c r="C7" s="15"/>
      <c r="D7" s="27"/>
      <c r="E7" s="81" t="s">
        <v>148</v>
      </c>
      <c r="F7" s="27"/>
      <c r="G7" s="15"/>
      <c r="H7" s="15"/>
      <c r="I7" s="16"/>
      <c r="U7" s="1" t="s">
        <v>13</v>
      </c>
    </row>
    <row r="8" spans="2:23" x14ac:dyDescent="0.25">
      <c r="B8" s="14"/>
      <c r="C8" s="23" t="s">
        <v>111</v>
      </c>
      <c r="D8" s="79">
        <v>44629</v>
      </c>
      <c r="E8" s="6"/>
      <c r="F8" s="37" t="s">
        <v>106</v>
      </c>
      <c r="G8" s="37" t="s">
        <v>18</v>
      </c>
      <c r="H8" s="15"/>
      <c r="I8" s="16"/>
      <c r="U8" s="1" t="s">
        <v>14</v>
      </c>
    </row>
    <row r="9" spans="2:23" x14ac:dyDescent="0.25">
      <c r="B9" s="14"/>
      <c r="E9" s="6"/>
      <c r="F9" s="20" t="s">
        <v>27</v>
      </c>
      <c r="G9" s="78">
        <v>1</v>
      </c>
      <c r="H9" s="15"/>
      <c r="I9" s="16"/>
    </row>
    <row r="10" spans="2:23" x14ac:dyDescent="0.25">
      <c r="B10" s="14"/>
      <c r="C10" s="23" t="s">
        <v>151</v>
      </c>
      <c r="D10" s="23" t="s">
        <v>23</v>
      </c>
      <c r="E10" s="6"/>
      <c r="F10" s="20" t="s">
        <v>60</v>
      </c>
      <c r="G10" s="78">
        <v>1</v>
      </c>
      <c r="H10" s="15"/>
      <c r="I10" s="16"/>
    </row>
    <row r="11" spans="2:23" x14ac:dyDescent="0.25">
      <c r="B11" s="14"/>
      <c r="C11" s="20" t="s">
        <v>28</v>
      </c>
      <c r="D11" s="78">
        <v>8</v>
      </c>
      <c r="E11" s="6"/>
      <c r="F11" s="20" t="s">
        <v>83</v>
      </c>
      <c r="G11" s="78">
        <v>1</v>
      </c>
      <c r="H11" s="15"/>
      <c r="I11" s="16"/>
    </row>
    <row r="12" spans="2:23" x14ac:dyDescent="0.25">
      <c r="B12" s="14"/>
      <c r="C12" s="20" t="s">
        <v>29</v>
      </c>
      <c r="D12" s="78">
        <v>10</v>
      </c>
      <c r="E12" s="6"/>
      <c r="F12" s="38" t="s">
        <v>158</v>
      </c>
      <c r="I12" s="16"/>
    </row>
    <row r="13" spans="2:23" x14ac:dyDescent="0.25">
      <c r="B13" s="14"/>
      <c r="C13" s="20" t="s">
        <v>81</v>
      </c>
      <c r="D13" s="78">
        <v>1</v>
      </c>
      <c r="E13" s="6"/>
      <c r="F13" s="38" t="s">
        <v>84</v>
      </c>
      <c r="I13" s="16"/>
    </row>
    <row r="14" spans="2:23" x14ac:dyDescent="0.25">
      <c r="B14" s="14"/>
      <c r="C14" s="38" t="s">
        <v>152</v>
      </c>
      <c r="E14" s="6"/>
      <c r="F14" s="24" t="s">
        <v>33</v>
      </c>
      <c r="G14" s="24" t="s">
        <v>23</v>
      </c>
      <c r="I14" s="16"/>
    </row>
    <row r="15" spans="2:23" x14ac:dyDescent="0.25">
      <c r="B15" s="14"/>
      <c r="C15" s="23" t="s">
        <v>153</v>
      </c>
      <c r="D15" s="23" t="s">
        <v>23</v>
      </c>
      <c r="E15" s="6"/>
      <c r="F15" s="20" t="s">
        <v>159</v>
      </c>
      <c r="G15" s="78">
        <v>6</v>
      </c>
      <c r="I15" s="16"/>
    </row>
    <row r="16" spans="2:23" x14ac:dyDescent="0.25">
      <c r="B16" s="14"/>
      <c r="C16" s="20" t="s">
        <v>154</v>
      </c>
      <c r="D16" s="78">
        <v>3</v>
      </c>
      <c r="E16" s="6"/>
      <c r="F16" s="20" t="s">
        <v>160</v>
      </c>
      <c r="G16" s="78">
        <v>3</v>
      </c>
      <c r="H16" s="15"/>
      <c r="I16" s="16"/>
    </row>
    <row r="17" spans="2:9" x14ac:dyDescent="0.25">
      <c r="B17" s="14"/>
      <c r="C17" s="20" t="s">
        <v>155</v>
      </c>
      <c r="D17" s="78">
        <v>0</v>
      </c>
      <c r="E17" s="6"/>
      <c r="F17" s="20" t="s">
        <v>161</v>
      </c>
      <c r="G17" s="78">
        <v>2</v>
      </c>
      <c r="H17" s="15"/>
      <c r="I17" s="16"/>
    </row>
    <row r="18" spans="2:9" x14ac:dyDescent="0.25">
      <c r="B18" s="14"/>
      <c r="C18" s="38" t="s">
        <v>113</v>
      </c>
      <c r="E18" s="6"/>
      <c r="F18" s="20" t="s">
        <v>35</v>
      </c>
      <c r="G18" s="78">
        <v>1</v>
      </c>
      <c r="H18" s="15"/>
      <c r="I18" s="16"/>
    </row>
    <row r="19" spans="2:9" x14ac:dyDescent="0.25">
      <c r="B19" s="14"/>
      <c r="E19" s="6"/>
      <c r="H19" s="15"/>
      <c r="I19" s="16"/>
    </row>
    <row r="20" spans="2:9" ht="29.25" customHeight="1" x14ac:dyDescent="0.25">
      <c r="B20" s="14"/>
      <c r="C20" s="50" t="s">
        <v>32</v>
      </c>
      <c r="D20" s="50" t="s">
        <v>23</v>
      </c>
      <c r="E20" s="6"/>
      <c r="F20" s="39" t="s">
        <v>105</v>
      </c>
      <c r="G20" s="39" t="s">
        <v>163</v>
      </c>
      <c r="H20" s="40" t="s">
        <v>67</v>
      </c>
      <c r="I20" s="16"/>
    </row>
    <row r="21" spans="2:9" x14ac:dyDescent="0.25">
      <c r="B21" s="14"/>
      <c r="C21" s="60" t="s">
        <v>156</v>
      </c>
      <c r="D21" s="78">
        <v>11</v>
      </c>
      <c r="E21" s="6"/>
      <c r="F21" s="20" t="s">
        <v>63</v>
      </c>
      <c r="G21" s="78">
        <v>1</v>
      </c>
      <c r="H21" s="78">
        <v>0</v>
      </c>
      <c r="I21" s="16"/>
    </row>
    <row r="22" spans="2:9" ht="15" customHeight="1" x14ac:dyDescent="0.25">
      <c r="B22" s="14"/>
      <c r="C22" s="60" t="s">
        <v>82</v>
      </c>
      <c r="D22" s="78">
        <v>0</v>
      </c>
      <c r="E22" s="6"/>
      <c r="F22" s="20" t="s">
        <v>64</v>
      </c>
      <c r="G22" s="78">
        <v>4</v>
      </c>
      <c r="H22" s="78">
        <v>3</v>
      </c>
      <c r="I22" s="16"/>
    </row>
    <row r="23" spans="2:9" ht="24.75" x14ac:dyDescent="0.25">
      <c r="B23" s="14"/>
      <c r="C23" s="66" t="s">
        <v>157</v>
      </c>
      <c r="D23" s="66"/>
      <c r="E23" s="6"/>
      <c r="F23" s="20" t="s">
        <v>65</v>
      </c>
      <c r="G23" s="78">
        <v>0</v>
      </c>
      <c r="H23" s="78">
        <v>0</v>
      </c>
      <c r="I23" s="16"/>
    </row>
    <row r="24" spans="2:9" x14ac:dyDescent="0.25">
      <c r="B24" s="14"/>
      <c r="C24" s="15"/>
      <c r="E24" s="6"/>
      <c r="F24" s="20" t="s">
        <v>66</v>
      </c>
      <c r="G24" s="78">
        <v>0</v>
      </c>
      <c r="H24" s="78">
        <v>0</v>
      </c>
      <c r="I24" s="16"/>
    </row>
    <row r="25" spans="2:9" ht="30" customHeight="1" x14ac:dyDescent="0.25">
      <c r="B25" s="14"/>
      <c r="C25" s="68" t="str">
        <f>"Seleccione "&amp;W3&amp;" procesos teminados en el  segundo semestre de 2021 y llene la siguiente tabla:"</f>
        <v>Seleccione 0 procesos teminados en el  segundo semestre de 2021 y llene la siguiente tabla:</v>
      </c>
      <c r="D25" s="63"/>
      <c r="E25" s="6"/>
      <c r="F25" s="123" t="s">
        <v>162</v>
      </c>
      <c r="G25" s="123"/>
      <c r="H25" s="123"/>
      <c r="I25" s="16"/>
    </row>
    <row r="26" spans="2:9" ht="15.75" thickBot="1" x14ac:dyDescent="0.3">
      <c r="B26" s="14"/>
      <c r="C26" s="64"/>
      <c r="D26" s="65"/>
      <c r="E26" s="6"/>
      <c r="F26" s="61"/>
      <c r="G26" s="15"/>
      <c r="H26" s="15"/>
      <c r="I26" s="16"/>
    </row>
    <row r="27" spans="2:9" x14ac:dyDescent="0.25">
      <c r="B27" s="14"/>
      <c r="C27" s="50" t="s">
        <v>93</v>
      </c>
      <c r="D27" s="50" t="s">
        <v>23</v>
      </c>
      <c r="E27" s="6"/>
      <c r="F27" s="117" t="s">
        <v>92</v>
      </c>
      <c r="G27" s="118"/>
      <c r="H27" s="119"/>
      <c r="I27" s="16"/>
    </row>
    <row r="28" spans="2:9" x14ac:dyDescent="0.25">
      <c r="B28" s="14"/>
      <c r="C28" s="20" t="s">
        <v>85</v>
      </c>
      <c r="D28" s="78">
        <v>0</v>
      </c>
      <c r="E28" s="6"/>
      <c r="F28" s="120" t="s">
        <v>190</v>
      </c>
      <c r="G28" s="121"/>
      <c r="H28" s="121"/>
      <c r="I28" s="16"/>
    </row>
    <row r="29" spans="2:9" x14ac:dyDescent="0.25">
      <c r="B29" s="14"/>
      <c r="C29" s="20" t="s">
        <v>86</v>
      </c>
      <c r="D29" s="78">
        <v>0</v>
      </c>
      <c r="E29" s="6"/>
      <c r="F29" s="121"/>
      <c r="G29" s="121"/>
      <c r="H29" s="121"/>
      <c r="I29" s="16"/>
    </row>
    <row r="30" spans="2:9" x14ac:dyDescent="0.25">
      <c r="B30" s="14"/>
      <c r="C30" s="20" t="s">
        <v>87</v>
      </c>
      <c r="D30" s="78">
        <v>0</v>
      </c>
      <c r="E30" s="6"/>
      <c r="F30" s="121"/>
      <c r="G30" s="121"/>
      <c r="H30" s="121"/>
      <c r="I30" s="16"/>
    </row>
    <row r="31" spans="2:9" x14ac:dyDescent="0.25">
      <c r="B31" s="14"/>
      <c r="C31" s="20" t="s">
        <v>88</v>
      </c>
      <c r="D31" s="78">
        <v>0</v>
      </c>
      <c r="E31" s="6"/>
      <c r="F31" s="121"/>
      <c r="G31" s="121"/>
      <c r="H31" s="121"/>
      <c r="I31" s="16"/>
    </row>
    <row r="32" spans="2:9" x14ac:dyDescent="0.25">
      <c r="B32" s="14"/>
      <c r="C32" s="20" t="s">
        <v>89</v>
      </c>
      <c r="D32" s="78">
        <v>0</v>
      </c>
      <c r="E32" s="6"/>
      <c r="F32" s="121"/>
      <c r="G32" s="121"/>
      <c r="H32" s="121"/>
      <c r="I32" s="16"/>
    </row>
    <row r="33" spans="2:9" x14ac:dyDescent="0.25">
      <c r="B33" s="14"/>
      <c r="C33" s="15"/>
      <c r="E33" s="6"/>
      <c r="F33" s="121"/>
      <c r="G33" s="121"/>
      <c r="H33" s="121"/>
      <c r="I33" s="16"/>
    </row>
    <row r="34" spans="2:9" ht="15.75" thickBot="1" x14ac:dyDescent="0.3">
      <c r="B34" s="17"/>
      <c r="C34" s="18"/>
      <c r="D34" s="18"/>
      <c r="E34" s="18"/>
      <c r="F34" s="18"/>
      <c r="G34" s="18"/>
      <c r="H34" s="18"/>
      <c r="I34" s="19"/>
    </row>
  </sheetData>
  <sheetProtection algorithmName="SHA-512" hashValue="XBF41nNb+oM9W4bsjhJQYEs62RY6vNKkdxY+QBvLebA6UVCX8pT0VcHFlVGR/BBGTTD/NcRUs/vA7RtnYQti/A==" saltValue="pMXht+w1d5Ih1rsoRXgsFQ==" spinCount="100000" sheet="1" objects="1" scenarios="1"/>
  <mergeCells count="4">
    <mergeCell ref="F27:H27"/>
    <mergeCell ref="F28:H33"/>
    <mergeCell ref="C6:H6"/>
    <mergeCell ref="F25:H25"/>
  </mergeCells>
  <conditionalFormatting sqref="D8">
    <cfRule type="containsBlanks" dxfId="23" priority="11">
      <formula>LEN(TRIM(D8))=0</formula>
    </cfRule>
  </conditionalFormatting>
  <conditionalFormatting sqref="D11">
    <cfRule type="containsBlanks" dxfId="22" priority="10">
      <formula>LEN(TRIM(D11))=0</formula>
    </cfRule>
  </conditionalFormatting>
  <conditionalFormatting sqref="D12:D13">
    <cfRule type="containsBlanks" dxfId="21" priority="9">
      <formula>LEN(TRIM(D12))=0</formula>
    </cfRule>
  </conditionalFormatting>
  <conditionalFormatting sqref="D16:D17">
    <cfRule type="containsBlanks" dxfId="20" priority="8">
      <formula>LEN(TRIM(D16))=0</formula>
    </cfRule>
  </conditionalFormatting>
  <conditionalFormatting sqref="D21:D22">
    <cfRule type="containsBlanks" dxfId="19" priority="7">
      <formula>LEN(TRIM(D21))=0</formula>
    </cfRule>
  </conditionalFormatting>
  <conditionalFormatting sqref="D28:D32">
    <cfRule type="containsBlanks" dxfId="18" priority="6">
      <formula>LEN(TRIM(D28))=0</formula>
    </cfRule>
  </conditionalFormatting>
  <conditionalFormatting sqref="G9">
    <cfRule type="containsBlanks" dxfId="17" priority="5">
      <formula>LEN(TRIM(G9))=0</formula>
    </cfRule>
  </conditionalFormatting>
  <conditionalFormatting sqref="G10:G11">
    <cfRule type="containsBlanks" dxfId="16" priority="4">
      <formula>LEN(TRIM(G10))=0</formula>
    </cfRule>
  </conditionalFormatting>
  <conditionalFormatting sqref="G15:G18">
    <cfRule type="containsBlanks" dxfId="15" priority="3">
      <formula>LEN(TRIM(G15))=0</formula>
    </cfRule>
  </conditionalFormatting>
  <conditionalFormatting sqref="G21:H24">
    <cfRule type="containsBlanks" dxfId="14" priority="2">
      <formula>LEN(TRIM(G21))=0</formula>
    </cfRule>
  </conditionalFormatting>
  <conditionalFormatting sqref="F28">
    <cfRule type="containsBlanks" dxfId="13" priority="1">
      <formula>LEN(TRIM(F28))=0</formula>
    </cfRule>
  </conditionalFormatting>
  <dataValidations count="2">
    <dataValidation type="date" showInputMessage="1" showErrorMessage="1" errorTitle="FECHA INVALIDA" promptTitle="Fecha de Generacion del Reporte " prompt="Diligenciar la fecha de Generacion de este Reporte de Procesos Judiciales Formato (DD/MM/AAAA)" sqref="D8" xr:uid="{00000000-0002-0000-0300-000000000000}">
      <formula1>44580</formula1>
      <formula2>44642</formula2>
    </dataValidation>
    <dataValidation type="whole" operator="greaterThanOrEqual" showInputMessage="1" showErrorMessage="1" errorTitle="Numero Invalido" promptTitle="Ingrese la cantidad Solicitada" prompt="Ingrese la cantidad Solicitada" sqref="D11:D13 D16:D17 D21:D22 D28:D32 G9:G11 G15:G18 G21:H24" xr:uid="{00000000-0002-0000-0300-000001000000}">
      <formula1>0</formula1>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1:V23"/>
  <sheetViews>
    <sheetView showGridLines="0" topLeftCell="A7" workbookViewId="0">
      <selection activeCell="F17" sqref="F17:G22"/>
    </sheetView>
  </sheetViews>
  <sheetFormatPr baseColWidth="10" defaultRowHeight="15" x14ac:dyDescent="0.25"/>
  <cols>
    <col min="1" max="1" width="3.85546875" style="1" customWidth="1"/>
    <col min="2" max="2" width="11.42578125" style="1"/>
    <col min="3" max="3" width="50.85546875" style="1" bestFit="1" customWidth="1"/>
    <col min="4" max="4" width="20.85546875" style="1" customWidth="1"/>
    <col min="5" max="5" width="6.28515625" style="1" customWidth="1"/>
    <col min="6" max="6" width="47.85546875" style="1" bestFit="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c r="V2" s="1">
        <f>+D13+D14</f>
        <v>0</v>
      </c>
    </row>
    <row r="3" spans="2:22" x14ac:dyDescent="0.25">
      <c r="B3" s="14"/>
      <c r="C3" s="15"/>
      <c r="D3" s="15"/>
      <c r="E3" s="15"/>
      <c r="F3" s="15"/>
      <c r="G3" s="15"/>
      <c r="H3" s="16"/>
      <c r="V3" s="28">
        <f>+IF(V2&lt;=20,V2,IF(ROUNDDOWN(V2*10%,0)&lt;20,20,ROUNDDOWN(V2*10%,0)))</f>
        <v>0</v>
      </c>
    </row>
    <row r="4" spans="2:22" x14ac:dyDescent="0.25">
      <c r="B4" s="14"/>
      <c r="C4" s="15"/>
      <c r="D4" s="15"/>
      <c r="E4" s="15"/>
      <c r="F4" s="15"/>
      <c r="G4" s="15"/>
      <c r="H4" s="16"/>
    </row>
    <row r="5" spans="2:22" x14ac:dyDescent="0.25">
      <c r="B5" s="14"/>
      <c r="C5" s="15"/>
      <c r="D5" s="15"/>
      <c r="E5" s="15"/>
      <c r="F5" s="15"/>
      <c r="G5" s="15"/>
      <c r="H5" s="16"/>
    </row>
    <row r="6" spans="2:22" ht="15" customHeight="1" x14ac:dyDescent="0.25">
      <c r="B6" s="14"/>
      <c r="C6" s="27"/>
      <c r="D6" s="27"/>
      <c r="E6" s="27"/>
      <c r="G6" s="32"/>
      <c r="H6" s="33"/>
    </row>
    <row r="7" spans="2:22" ht="23.25" x14ac:dyDescent="0.25">
      <c r="B7" s="14"/>
      <c r="C7" s="122" t="s">
        <v>177</v>
      </c>
      <c r="D7" s="122"/>
      <c r="E7" s="122"/>
      <c r="F7" s="122"/>
      <c r="G7" s="122"/>
      <c r="H7" s="33"/>
    </row>
    <row r="8" spans="2:22" x14ac:dyDescent="0.25">
      <c r="B8" s="14"/>
      <c r="C8" s="15"/>
      <c r="D8" s="15"/>
      <c r="E8" s="89" t="s">
        <v>148</v>
      </c>
      <c r="H8" s="16"/>
      <c r="T8" s="1" t="s">
        <v>13</v>
      </c>
    </row>
    <row r="9" spans="2:22" ht="15" customHeight="1" x14ac:dyDescent="0.25">
      <c r="B9" s="14"/>
      <c r="C9" s="23" t="s">
        <v>178</v>
      </c>
      <c r="D9" s="23" t="s">
        <v>23</v>
      </c>
      <c r="E9" s="6"/>
      <c r="F9" s="104" t="str">
        <f>"Seleccione una muestra de "&amp;V3&amp;" prejudiciales activos registrados antes de 1 de julio de 2021 y complete la siguiente tabla"</f>
        <v>Seleccione una muestra de 0 prejudiciales activos registrados antes de 1 de julio de 2021 y complete la siguiente tabla</v>
      </c>
      <c r="G9" s="105"/>
      <c r="H9" s="16"/>
      <c r="T9" s="1" t="s">
        <v>14</v>
      </c>
    </row>
    <row r="10" spans="2:22" x14ac:dyDescent="0.25">
      <c r="B10" s="14"/>
      <c r="C10" s="20" t="s">
        <v>54</v>
      </c>
      <c r="D10" s="78">
        <v>0</v>
      </c>
      <c r="E10" s="6"/>
      <c r="F10" s="106"/>
      <c r="G10" s="107"/>
      <c r="H10" s="16"/>
    </row>
    <row r="11" spans="2:22" x14ac:dyDescent="0.25">
      <c r="B11" s="14"/>
      <c r="C11" s="20" t="s">
        <v>55</v>
      </c>
      <c r="D11" s="78">
        <v>0</v>
      </c>
      <c r="E11" s="6"/>
      <c r="F11" s="24" t="s">
        <v>32</v>
      </c>
      <c r="G11" s="24" t="s">
        <v>57</v>
      </c>
      <c r="H11" s="16"/>
    </row>
    <row r="12" spans="2:22" x14ac:dyDescent="0.25">
      <c r="B12" s="14"/>
      <c r="C12" s="20" t="s">
        <v>164</v>
      </c>
      <c r="D12" s="78">
        <v>0</v>
      </c>
      <c r="E12" s="6"/>
      <c r="F12" s="36" t="s">
        <v>58</v>
      </c>
      <c r="G12" s="78">
        <v>0</v>
      </c>
      <c r="H12" s="16"/>
    </row>
    <row r="13" spans="2:22" x14ac:dyDescent="0.25">
      <c r="B13" s="14"/>
      <c r="C13" s="20" t="s">
        <v>181</v>
      </c>
      <c r="D13" s="78">
        <v>0</v>
      </c>
      <c r="E13" s="6"/>
      <c r="F13" s="20" t="s">
        <v>180</v>
      </c>
      <c r="G13" s="78">
        <v>0</v>
      </c>
      <c r="H13" s="16"/>
    </row>
    <row r="14" spans="2:22" x14ac:dyDescent="0.25">
      <c r="B14" s="14"/>
      <c r="C14" s="20" t="s">
        <v>165</v>
      </c>
      <c r="D14" s="78">
        <v>0</v>
      </c>
      <c r="E14" s="6"/>
      <c r="F14"/>
      <c r="G14"/>
      <c r="H14" s="16"/>
    </row>
    <row r="15" spans="2:22" x14ac:dyDescent="0.25">
      <c r="B15" s="14"/>
      <c r="E15" s="6"/>
      <c r="F15"/>
      <c r="G15"/>
      <c r="H15" s="16"/>
    </row>
    <row r="16" spans="2:22" x14ac:dyDescent="0.25">
      <c r="B16" s="14"/>
      <c r="C16" s="23" t="s">
        <v>179</v>
      </c>
      <c r="D16" s="23" t="s">
        <v>23</v>
      </c>
      <c r="E16" s="6"/>
      <c r="F16" s="124" t="s">
        <v>92</v>
      </c>
      <c r="G16" s="124"/>
      <c r="H16" s="16"/>
    </row>
    <row r="17" spans="2:8" x14ac:dyDescent="0.25">
      <c r="B17" s="14"/>
      <c r="C17" s="20" t="s">
        <v>166</v>
      </c>
      <c r="D17" s="78">
        <v>0</v>
      </c>
      <c r="E17" s="6"/>
      <c r="F17" s="120" t="s">
        <v>187</v>
      </c>
      <c r="G17" s="121"/>
      <c r="H17" s="16"/>
    </row>
    <row r="18" spans="2:8" x14ac:dyDescent="0.25">
      <c r="B18" s="14"/>
      <c r="C18" s="20" t="s">
        <v>167</v>
      </c>
      <c r="D18" s="78">
        <v>0</v>
      </c>
      <c r="E18" s="6"/>
      <c r="F18" s="121"/>
      <c r="G18" s="121"/>
      <c r="H18" s="16"/>
    </row>
    <row r="19" spans="2:8" x14ac:dyDescent="0.25">
      <c r="B19" s="14"/>
      <c r="C19"/>
      <c r="D19"/>
      <c r="E19" s="6"/>
      <c r="F19" s="121"/>
      <c r="G19" s="121"/>
      <c r="H19" s="16"/>
    </row>
    <row r="20" spans="2:8" x14ac:dyDescent="0.25">
      <c r="B20" s="14"/>
      <c r="C20"/>
      <c r="D20"/>
      <c r="E20" s="6"/>
      <c r="F20" s="121"/>
      <c r="G20" s="121"/>
      <c r="H20" s="16"/>
    </row>
    <row r="21" spans="2:8" x14ac:dyDescent="0.25">
      <c r="B21" s="14"/>
      <c r="E21" s="6"/>
      <c r="F21" s="121"/>
      <c r="G21" s="121"/>
      <c r="H21" s="16"/>
    </row>
    <row r="22" spans="2:8" x14ac:dyDescent="0.25">
      <c r="B22" s="14"/>
      <c r="C22" s="15"/>
      <c r="D22" s="15"/>
      <c r="E22" s="6"/>
      <c r="F22" s="121"/>
      <c r="G22" s="121"/>
      <c r="H22" s="16"/>
    </row>
    <row r="23" spans="2:8" ht="15.75" thickBot="1" x14ac:dyDescent="0.3">
      <c r="B23" s="17"/>
      <c r="C23" s="18"/>
      <c r="D23" s="18"/>
      <c r="E23" s="18"/>
      <c r="F23" s="18"/>
      <c r="G23" s="18"/>
      <c r="H23" s="19"/>
    </row>
  </sheetData>
  <sheetProtection algorithmName="SHA-512" hashValue="RTxvkA/X6xl2+KfdbiHdJ6sbvecern8CNICPPfFAOQJxypM+eH9yXKnnLB3GHhoPJhALHrzKXVh8l3sCPJ2Idw==" saltValue="3APmjS7xF8RN9CH5Y9wtNw==" spinCount="100000" sheet="1" objects="1" scenarios="1"/>
  <mergeCells count="4">
    <mergeCell ref="F9:G10"/>
    <mergeCell ref="C7:G7"/>
    <mergeCell ref="F16:G16"/>
    <mergeCell ref="F17:G22"/>
  </mergeCells>
  <conditionalFormatting sqref="D10:D14">
    <cfRule type="containsBlanks" dxfId="12" priority="4">
      <formula>LEN(TRIM(D10))=0</formula>
    </cfRule>
  </conditionalFormatting>
  <conditionalFormatting sqref="D17:D18">
    <cfRule type="containsBlanks" dxfId="11" priority="3">
      <formula>LEN(TRIM(D17))=0</formula>
    </cfRule>
  </conditionalFormatting>
  <conditionalFormatting sqref="G12:G13">
    <cfRule type="containsBlanks" dxfId="10" priority="2">
      <formula>LEN(TRIM(G12))=0</formula>
    </cfRule>
  </conditionalFormatting>
  <conditionalFormatting sqref="F17">
    <cfRule type="containsBlanks" dxfId="9" priority="1">
      <formula>LEN(TRIM(F17))=0</formula>
    </cfRule>
  </conditionalFormatting>
  <dataValidations count="1">
    <dataValidation type="whole" operator="greaterThanOrEqual" showInputMessage="1" showErrorMessage="1" errorTitle="Numero Invalido" promptTitle="Ingrese la cantidad Solicitada" prompt="Ingrese la cantidad Solicitada" sqref="D10:D14 D17:D18 G12:G13" xr:uid="{00000000-0002-0000-0400-000000000000}">
      <formula1>0</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dimension ref="B1:V17"/>
  <sheetViews>
    <sheetView showGridLines="0" topLeftCell="A4" workbookViewId="0">
      <selection activeCell="F12" sqref="F12"/>
    </sheetView>
  </sheetViews>
  <sheetFormatPr baseColWidth="10" defaultRowHeight="15" x14ac:dyDescent="0.25"/>
  <cols>
    <col min="1" max="1" width="3.85546875" style="1" customWidth="1"/>
    <col min="2" max="2" width="11.42578125" style="1"/>
    <col min="3" max="3" width="38.7109375" style="1" bestFit="1" customWidth="1"/>
    <col min="4" max="4" width="20.85546875" style="1" customWidth="1"/>
    <col min="5" max="5" width="6.28515625" style="1" customWidth="1"/>
    <col min="6" max="6" width="48.28515625" style="1" bestFit="1" customWidth="1"/>
    <col min="7" max="7" width="21.710937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+IF(D10&lt;=10,D10,IF(ROUNDDOWN(D10*10%,0)&gt;10,10,ROUNDDOWN(D10*10%,0)))</f>
        <v>0</v>
      </c>
    </row>
    <row r="4" spans="2:22" x14ac:dyDescent="0.25">
      <c r="B4" s="14"/>
      <c r="C4" s="15"/>
      <c r="D4" s="15"/>
      <c r="E4" s="15"/>
      <c r="F4" s="15"/>
      <c r="G4" s="15"/>
      <c r="H4" s="16"/>
    </row>
    <row r="5" spans="2:22" x14ac:dyDescent="0.25">
      <c r="B5" s="14"/>
      <c r="C5" s="15"/>
      <c r="D5" s="15"/>
      <c r="E5" s="15"/>
      <c r="F5" s="15"/>
      <c r="G5" s="15"/>
      <c r="H5" s="16"/>
    </row>
    <row r="6" spans="2:22" ht="36.75" customHeight="1" x14ac:dyDescent="0.35">
      <c r="B6" s="14"/>
      <c r="C6" s="34" t="s">
        <v>70</v>
      </c>
      <c r="D6" s="35"/>
      <c r="E6" s="26"/>
      <c r="F6"/>
      <c r="G6"/>
      <c r="H6" s="33"/>
    </row>
    <row r="7" spans="2:22" x14ac:dyDescent="0.25">
      <c r="B7" s="14"/>
      <c r="C7" s="15" t="s">
        <v>148</v>
      </c>
      <c r="D7" s="15"/>
      <c r="E7" s="15"/>
      <c r="F7"/>
      <c r="G7"/>
      <c r="H7" s="16"/>
      <c r="T7" s="1" t="s">
        <v>13</v>
      </c>
    </row>
    <row r="8" spans="2:22" x14ac:dyDescent="0.25">
      <c r="B8" s="14"/>
      <c r="C8" s="23" t="s">
        <v>70</v>
      </c>
      <c r="D8" s="23" t="s">
        <v>23</v>
      </c>
      <c r="E8" s="6"/>
      <c r="F8" s="23" t="s">
        <v>70</v>
      </c>
      <c r="G8" s="23" t="s">
        <v>23</v>
      </c>
      <c r="H8" s="16"/>
      <c r="T8" s="1" t="s">
        <v>14</v>
      </c>
    </row>
    <row r="9" spans="2:22" x14ac:dyDescent="0.25">
      <c r="B9" s="14"/>
      <c r="C9" s="20" t="s">
        <v>168</v>
      </c>
      <c r="D9" s="78">
        <v>0</v>
      </c>
      <c r="E9" s="6"/>
      <c r="F9" s="20" t="s">
        <v>169</v>
      </c>
      <c r="G9" s="78">
        <v>0</v>
      </c>
      <c r="H9" s="16"/>
    </row>
    <row r="10" spans="2:22" x14ac:dyDescent="0.25">
      <c r="B10" s="14"/>
      <c r="C10" s="20" t="s">
        <v>72</v>
      </c>
      <c r="D10" s="78">
        <v>0</v>
      </c>
      <c r="E10" s="6"/>
      <c r="F10" s="20" t="s">
        <v>90</v>
      </c>
      <c r="G10" s="78">
        <v>0</v>
      </c>
      <c r="H10" s="16"/>
    </row>
    <row r="11" spans="2:22" x14ac:dyDescent="0.25">
      <c r="B11" s="14"/>
      <c r="C11" s="15"/>
      <c r="D11" s="55"/>
      <c r="E11" s="6"/>
      <c r="F11" s="15"/>
      <c r="G11" s="56"/>
      <c r="H11" s="16"/>
    </row>
    <row r="12" spans="2:22" x14ac:dyDescent="0.25">
      <c r="B12" s="14"/>
      <c r="C12" s="57" t="s">
        <v>94</v>
      </c>
      <c r="D12" s="55"/>
      <c r="E12" s="6"/>
      <c r="F12" s="15"/>
      <c r="G12" s="56"/>
      <c r="H12" s="16"/>
      <c r="T12" s="1">
        <f>IF(D9="",0,1)</f>
        <v>1</v>
      </c>
    </row>
    <row r="13" spans="2:22" x14ac:dyDescent="0.25">
      <c r="B13" s="14"/>
      <c r="C13" s="108" t="s">
        <v>186</v>
      </c>
      <c r="D13" s="109"/>
      <c r="E13" s="109"/>
      <c r="F13" s="109"/>
      <c r="G13" s="110"/>
      <c r="H13" s="16"/>
    </row>
    <row r="14" spans="2:22" x14ac:dyDescent="0.25">
      <c r="B14" s="14"/>
      <c r="C14" s="111"/>
      <c r="D14" s="112"/>
      <c r="E14" s="112"/>
      <c r="F14" s="112"/>
      <c r="G14" s="113"/>
      <c r="H14" s="16"/>
    </row>
    <row r="15" spans="2:22" x14ac:dyDescent="0.25">
      <c r="B15" s="14"/>
      <c r="C15" s="111"/>
      <c r="D15" s="112"/>
      <c r="E15" s="112"/>
      <c r="F15" s="112"/>
      <c r="G15" s="113"/>
      <c r="H15" s="16"/>
    </row>
    <row r="16" spans="2:22" x14ac:dyDescent="0.25">
      <c r="B16" s="14"/>
      <c r="C16" s="114"/>
      <c r="D16" s="115"/>
      <c r="E16" s="115"/>
      <c r="F16" s="115"/>
      <c r="G16" s="116"/>
      <c r="H16" s="16"/>
      <c r="T16" s="1">
        <f>IF(G9="",0,1)</f>
        <v>1</v>
      </c>
    </row>
    <row r="17" spans="2:20" ht="15.75" thickBot="1" x14ac:dyDescent="0.3">
      <c r="B17" s="17"/>
      <c r="C17" s="18"/>
      <c r="D17" s="18"/>
      <c r="E17" s="18"/>
      <c r="F17" s="18"/>
      <c r="G17" s="18"/>
      <c r="H17" s="19"/>
      <c r="T17" s="1">
        <f>+T12+T16</f>
        <v>2</v>
      </c>
    </row>
  </sheetData>
  <sheetProtection algorithmName="SHA-512" hashValue="6ZcsWdIGr0G8GN+aSGf97CECkSNgVAzqC6t9ixF98PlLneYYyrSdMnHt56kYG6UzNYLxxm5cHQZZfeu+4m80kQ==" saltValue="3tqLDwW1B4WLnP5vNc8k0w==" spinCount="100000" sheet="1"/>
  <mergeCells count="1">
    <mergeCell ref="C13:G16"/>
  </mergeCells>
  <conditionalFormatting sqref="C13">
    <cfRule type="containsBlanks" dxfId="8" priority="3">
      <formula>LEN(TRIM(C13))=0</formula>
    </cfRule>
  </conditionalFormatting>
  <conditionalFormatting sqref="D9:D10">
    <cfRule type="containsBlanks" dxfId="7" priority="2">
      <formula>LEN(TRIM(D9))=0</formula>
    </cfRule>
  </conditionalFormatting>
  <conditionalFormatting sqref="G9:G10">
    <cfRule type="containsBlanks" dxfId="6" priority="1">
      <formula>LEN(TRIM(G9))=0</formula>
    </cfRule>
  </conditionalFormatting>
  <dataValidations count="1">
    <dataValidation type="whole" operator="greaterThanOrEqual" showInputMessage="1" showErrorMessage="1" errorTitle="Numero Invalido" promptTitle="Ingrese la cantidad Solicitada" prompt="Ingrese la cantidad Solicitada" sqref="D9:D10 G9:G10" xr:uid="{00000000-0002-0000-0500-000000000000}">
      <formula1>0</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dimension ref="B1:V11"/>
  <sheetViews>
    <sheetView showGridLines="0" workbookViewId="0">
      <selection activeCell="I10" sqref="I10"/>
    </sheetView>
  </sheetViews>
  <sheetFormatPr baseColWidth="10" defaultRowHeight="15" x14ac:dyDescent="0.25"/>
  <cols>
    <col min="1" max="1" width="3.85546875" style="1" customWidth="1"/>
    <col min="2" max="2" width="11.42578125" style="1"/>
    <col min="3" max="3" width="38.7109375" style="1" bestFit="1" customWidth="1"/>
    <col min="4" max="4" width="20.85546875" style="1" customWidth="1"/>
    <col min="5" max="5" width="6.28515625" style="1" customWidth="1"/>
    <col min="6" max="6" width="36.42578125" style="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+IF(D10&lt;=10,D10,IF(ROUNDDOWN(D10*10%,0)&gt;10,10,ROUNDDOWN(D10*10%,0)))</f>
        <v>0</v>
      </c>
    </row>
    <row r="4" spans="2:22" x14ac:dyDescent="0.25">
      <c r="B4" s="14"/>
      <c r="C4" s="15"/>
      <c r="D4" s="15"/>
      <c r="E4" s="15"/>
      <c r="F4" s="15"/>
      <c r="G4" s="15"/>
      <c r="H4" s="16"/>
    </row>
    <row r="5" spans="2:22" x14ac:dyDescent="0.25">
      <c r="B5" s="14"/>
      <c r="C5" s="15"/>
      <c r="D5" s="15"/>
      <c r="E5" s="15"/>
      <c r="F5" s="15"/>
      <c r="G5" s="15"/>
      <c r="H5" s="16"/>
    </row>
    <row r="6" spans="2:22" ht="21.75" customHeight="1" x14ac:dyDescent="0.35">
      <c r="B6" s="14"/>
      <c r="C6" s="122" t="s">
        <v>8</v>
      </c>
      <c r="D6" s="122"/>
      <c r="E6" s="26"/>
      <c r="F6"/>
      <c r="G6"/>
      <c r="H6" s="33"/>
      <c r="T6" s="1" t="s">
        <v>12</v>
      </c>
    </row>
    <row r="7" spans="2:22" x14ac:dyDescent="0.25">
      <c r="B7" s="14"/>
      <c r="C7" s="15" t="s">
        <v>148</v>
      </c>
      <c r="D7" s="15"/>
      <c r="E7" s="15"/>
      <c r="F7" s="58" t="s">
        <v>94</v>
      </c>
      <c r="G7"/>
      <c r="H7" s="16"/>
      <c r="T7" s="1" t="s">
        <v>13</v>
      </c>
    </row>
    <row r="8" spans="2:22" x14ac:dyDescent="0.25">
      <c r="B8" s="14"/>
      <c r="C8" s="23" t="s">
        <v>31</v>
      </c>
      <c r="D8" s="23" t="s">
        <v>23</v>
      </c>
      <c r="E8" s="6"/>
      <c r="F8" s="108" t="s">
        <v>186</v>
      </c>
      <c r="G8" s="110"/>
      <c r="H8" s="16"/>
      <c r="T8" s="1" t="s">
        <v>14</v>
      </c>
    </row>
    <row r="9" spans="2:22" x14ac:dyDescent="0.25">
      <c r="B9" s="14"/>
      <c r="C9" s="20" t="s">
        <v>74</v>
      </c>
      <c r="D9" s="78" t="s">
        <v>13</v>
      </c>
      <c r="E9" s="6"/>
      <c r="F9" s="111"/>
      <c r="G9" s="113"/>
      <c r="H9" s="16"/>
    </row>
    <row r="10" spans="2:22" x14ac:dyDescent="0.25">
      <c r="B10" s="14"/>
      <c r="C10" s="20" t="s">
        <v>173</v>
      </c>
      <c r="D10" s="78">
        <v>0</v>
      </c>
      <c r="E10" s="6"/>
      <c r="F10" s="114"/>
      <c r="G10" s="116"/>
      <c r="H10" s="16"/>
    </row>
    <row r="11" spans="2:22" ht="15.75" thickBot="1" x14ac:dyDescent="0.3">
      <c r="B11" s="17"/>
      <c r="C11" s="18"/>
      <c r="D11" s="18"/>
      <c r="E11" s="18"/>
      <c r="F11" s="18"/>
      <c r="G11" s="18"/>
      <c r="H11" s="19"/>
    </row>
  </sheetData>
  <sheetProtection algorithmName="SHA-512" hashValue="f23xZ8ZGez4/ugrRSeNHNSFC5P6zK3PlnV1v5jm/nMY208v20MkKx1TkUjozEjkoZyWA5UKJDdR01qKLB0dGmA==" saltValue="OkVslLPAPPXMYR5Z1l05zA==" spinCount="100000" sheet="1"/>
  <mergeCells count="2">
    <mergeCell ref="C6:D6"/>
    <mergeCell ref="F8:G10"/>
  </mergeCells>
  <conditionalFormatting sqref="D10">
    <cfRule type="containsBlanks" dxfId="5" priority="3">
      <formula>LEN(TRIM(D10))=0</formula>
    </cfRule>
  </conditionalFormatting>
  <conditionalFormatting sqref="D9">
    <cfRule type="containsBlanks" dxfId="4" priority="2">
      <formula>LEN(TRIM(D9))=0</formula>
    </cfRule>
  </conditionalFormatting>
  <conditionalFormatting sqref="F8">
    <cfRule type="containsBlanks" dxfId="3" priority="1">
      <formula>LEN(TRIM(F8))=0</formula>
    </cfRule>
  </conditionalFormatting>
  <dataValidations count="2">
    <dataValidation type="list" showInputMessage="1" showErrorMessage="1" promptTitle="Gestiona o No Pagos" prompt="Indique si su entidad Gestiona o No pagos o reliza Informes a traves de SIIF" sqref="D9" xr:uid="{00000000-0002-0000-0600-000000000000}">
      <formula1>$T$6:$T$7</formula1>
    </dataValidation>
    <dataValidation type="whole" operator="greaterThanOrEqual" showInputMessage="1" showErrorMessage="1" errorTitle="Numero Invalido" promptTitle="Ingrese la cantidad Solicitada" prompt="Ingrese la cantidad Solicitada" sqref="D10" xr:uid="{00000000-0002-0000-0600-000001000000}">
      <formula1>0</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B2:M26"/>
  <sheetViews>
    <sheetView showGridLines="0" topLeftCell="A13" workbookViewId="0">
      <selection activeCell="B23" sqref="B23:F26"/>
    </sheetView>
  </sheetViews>
  <sheetFormatPr baseColWidth="10" defaultRowHeight="15" x14ac:dyDescent="0.25"/>
  <cols>
    <col min="2" max="2" width="42.7109375" customWidth="1"/>
    <col min="3" max="3" width="14.5703125" bestFit="1" customWidth="1"/>
    <col min="5" max="5" width="33" bestFit="1" customWidth="1"/>
    <col min="6" max="6" width="14.5703125" bestFit="1" customWidth="1"/>
  </cols>
  <sheetData>
    <row r="2" spans="2:13" ht="18.75" x14ac:dyDescent="0.3">
      <c r="B2" s="126" t="s">
        <v>10</v>
      </c>
      <c r="C2" s="126"/>
      <c r="D2" s="126"/>
      <c r="E2" s="126"/>
      <c r="F2" s="126"/>
      <c r="G2" s="126"/>
      <c r="H2" s="46"/>
      <c r="I2" s="46"/>
      <c r="J2" s="46"/>
      <c r="K2" s="46"/>
      <c r="L2" s="46"/>
      <c r="M2" s="47"/>
    </row>
    <row r="3" spans="2:13" ht="18.75" x14ac:dyDescent="0.3">
      <c r="B3" s="126" t="s">
        <v>11</v>
      </c>
      <c r="C3" s="126"/>
      <c r="D3" s="126"/>
      <c r="E3" s="126"/>
      <c r="F3" s="126"/>
      <c r="G3" s="126"/>
      <c r="H3" s="46"/>
      <c r="I3" s="46"/>
      <c r="J3" s="46"/>
      <c r="K3" s="46"/>
      <c r="L3" s="46"/>
      <c r="M3" s="47"/>
    </row>
    <row r="4" spans="2:13" ht="23.25" x14ac:dyDescent="0.35">
      <c r="B4" s="41"/>
      <c r="C4" s="90"/>
      <c r="D4" s="90" t="s">
        <v>172</v>
      </c>
      <c r="E4" s="41"/>
      <c r="F4" s="41"/>
      <c r="G4" s="41"/>
      <c r="H4" s="41"/>
      <c r="I4" s="41"/>
      <c r="J4" s="41"/>
      <c r="K4" s="41"/>
      <c r="L4" s="41"/>
      <c r="M4" s="41"/>
    </row>
    <row r="5" spans="2:13" ht="15.75" thickBot="1" x14ac:dyDescent="0.3">
      <c r="B5" t="s">
        <v>170</v>
      </c>
      <c r="C5" s="125" t="s">
        <v>188</v>
      </c>
      <c r="D5" s="125"/>
      <c r="E5" s="125"/>
      <c r="F5" s="125"/>
      <c r="G5" s="125"/>
      <c r="H5" s="6"/>
      <c r="I5" s="6"/>
      <c r="J5" s="6"/>
    </row>
    <row r="6" spans="2:13" ht="15.75" thickBot="1" x14ac:dyDescent="0.3">
      <c r="B6" t="s">
        <v>171</v>
      </c>
      <c r="C6" s="125" t="s">
        <v>184</v>
      </c>
      <c r="D6" s="125"/>
      <c r="E6" s="125"/>
      <c r="F6" s="125"/>
      <c r="G6" s="125"/>
      <c r="H6" s="45"/>
      <c r="I6" s="45"/>
      <c r="J6" s="45"/>
    </row>
    <row r="7" spans="2:13" x14ac:dyDescent="0.25">
      <c r="H7" s="6"/>
      <c r="I7" s="6"/>
      <c r="J7" s="6"/>
    </row>
    <row r="8" spans="2:13" x14ac:dyDescent="0.25">
      <c r="B8" t="s">
        <v>38</v>
      </c>
      <c r="C8" s="44" t="str">
        <f>+IF(SUM(USUARIOS!I12:J17)=0,"Falta diligenciar","")</f>
        <v/>
      </c>
      <c r="E8" t="s">
        <v>77</v>
      </c>
      <c r="F8" s="44" t="str">
        <f>+IF(PREJUDICIALES!$D$10="","Falta  actualizar","")</f>
        <v/>
      </c>
    </row>
    <row r="9" spans="2:13" x14ac:dyDescent="0.25">
      <c r="B9" s="43" t="s">
        <v>41</v>
      </c>
      <c r="C9" s="88">
        <f>+SUM(USUARIOS!I12:I17)/(6-SUM(USUARIOS!H12:H17))</f>
        <v>1</v>
      </c>
      <c r="E9" s="43" t="s">
        <v>46</v>
      </c>
      <c r="F9" s="87">
        <f>+PREJUDICIALES!$D$11</f>
        <v>0</v>
      </c>
    </row>
    <row r="10" spans="2:13" x14ac:dyDescent="0.25">
      <c r="B10" s="43" t="s">
        <v>39</v>
      </c>
      <c r="C10" s="87">
        <f>+ABOGADOS!$D$12+SUM(USUARIOS!I12:I17)</f>
        <v>10</v>
      </c>
      <c r="E10" s="43" t="s">
        <v>44</v>
      </c>
      <c r="F10" s="88" t="str">
        <f>IFERROR(PREJUDICIALES!$D$11/PREJUDICIALES!$D$10,"")</f>
        <v/>
      </c>
    </row>
    <row r="11" spans="2:13" x14ac:dyDescent="0.25">
      <c r="B11" s="43" t="s">
        <v>9</v>
      </c>
      <c r="C11" s="87" t="s">
        <v>108</v>
      </c>
      <c r="E11" s="43" t="s">
        <v>47</v>
      </c>
      <c r="F11" s="88" t="str">
        <f>IFERROR(PREJUDICIALES!$G$13/PREJUDICIALES!$V$3,"")</f>
        <v/>
      </c>
    </row>
    <row r="12" spans="2:13" x14ac:dyDescent="0.25">
      <c r="B12" s="43" t="s">
        <v>40</v>
      </c>
      <c r="C12" s="88">
        <f>IFERROR((ABOGADOS!$G$17+ABOGADOS!$G$18+ABOGADOS!$G$19*0.5)/ABOGADOS!D12,"")</f>
        <v>0.4</v>
      </c>
    </row>
    <row r="13" spans="2:13" x14ac:dyDescent="0.25">
      <c r="E13" t="s">
        <v>70</v>
      </c>
      <c r="F13" s="44" t="str">
        <f>+IF(ARBITRAMENTOS!T17=0,"Falta  actualizar","")</f>
        <v/>
      </c>
    </row>
    <row r="14" spans="2:13" x14ac:dyDescent="0.25">
      <c r="B14" t="s">
        <v>76</v>
      </c>
      <c r="C14" s="44" t="str">
        <f>+IF(JUDICIALES!$D$11="","Falta  actualizar","")</f>
        <v/>
      </c>
      <c r="E14" s="43" t="s">
        <v>45</v>
      </c>
      <c r="F14" s="87">
        <f>+ARBITRAMENTOS!D10</f>
        <v>0</v>
      </c>
    </row>
    <row r="15" spans="2:13" x14ac:dyDescent="0.25">
      <c r="B15" s="43" t="s">
        <v>42</v>
      </c>
      <c r="C15" s="87">
        <f>+JUDICIALES!$D$12</f>
        <v>10</v>
      </c>
      <c r="E15" s="43" t="s">
        <v>44</v>
      </c>
      <c r="F15" s="88" t="str">
        <f>IFERROR(ARBITRAMENTOS!D10/ARBITRAMENTOS!D9,"")</f>
        <v/>
      </c>
    </row>
    <row r="16" spans="2:13" x14ac:dyDescent="0.25">
      <c r="B16" s="43" t="s">
        <v>44</v>
      </c>
      <c r="C16" s="88">
        <f>IFERROR(JUDICIALES!$D$12/JUDICIALES!$D$11,"")</f>
        <v>1.25</v>
      </c>
    </row>
    <row r="17" spans="2:6" x14ac:dyDescent="0.25">
      <c r="B17" s="43" t="s">
        <v>50</v>
      </c>
      <c r="C17" s="88">
        <f>IFERROR(JUDICIALES!$G$11/JUDICIALES!$G$10,"")</f>
        <v>1</v>
      </c>
      <c r="E17" t="s">
        <v>73</v>
      </c>
      <c r="F17" s="44" t="str">
        <f>+IF(PAGOS!D9="","Falta  actualizar","")</f>
        <v/>
      </c>
    </row>
    <row r="18" spans="2:6" x14ac:dyDescent="0.25">
      <c r="B18" s="43" t="s">
        <v>43</v>
      </c>
      <c r="C18" s="87">
        <f>IFERROR(C15/ABOGADOS!$D$12,"")</f>
        <v>2</v>
      </c>
      <c r="E18" s="43" t="s">
        <v>48</v>
      </c>
      <c r="F18" s="87">
        <f>+PAGOS!D10</f>
        <v>0</v>
      </c>
    </row>
    <row r="19" spans="2:6" x14ac:dyDescent="0.25">
      <c r="B19" s="43" t="s">
        <v>75</v>
      </c>
      <c r="C19" s="88">
        <f>IFERROR(1-(JUDICIALES!$H$22+JUDICIALES!$H$23+JUDICIALES!$H$24)/(JUDICIALES!$G$22+JUDICIALES!$G$23+JUDICIALES!$G$24),"")</f>
        <v>0.25</v>
      </c>
      <c r="E19" s="43" t="s">
        <v>49</v>
      </c>
      <c r="F19" s="87" t="str">
        <f>+IF(PAGOS!D9="No","No aplica","si")</f>
        <v>No aplica</v>
      </c>
    </row>
    <row r="21" spans="2:6" ht="15.75" thickBot="1" x14ac:dyDescent="0.3"/>
    <row r="22" spans="2:6" x14ac:dyDescent="0.25">
      <c r="B22" s="2" t="s">
        <v>94</v>
      </c>
      <c r="C22" s="3"/>
      <c r="D22" s="3"/>
      <c r="E22" s="3"/>
      <c r="F22" s="4"/>
    </row>
    <row r="23" spans="2:6" x14ac:dyDescent="0.25">
      <c r="B23" s="127"/>
      <c r="C23" s="109"/>
      <c r="D23" s="109"/>
      <c r="E23" s="109"/>
      <c r="F23" s="110"/>
    </row>
    <row r="24" spans="2:6" x14ac:dyDescent="0.25">
      <c r="B24" s="111"/>
      <c r="C24" s="112"/>
      <c r="D24" s="112"/>
      <c r="E24" s="112"/>
      <c r="F24" s="113"/>
    </row>
    <row r="25" spans="2:6" x14ac:dyDescent="0.25">
      <c r="B25" s="111"/>
      <c r="C25" s="112"/>
      <c r="D25" s="112"/>
      <c r="E25" s="112"/>
      <c r="F25" s="113"/>
    </row>
    <row r="26" spans="2:6" x14ac:dyDescent="0.25">
      <c r="B26" s="114"/>
      <c r="C26" s="115"/>
      <c r="D26" s="115"/>
      <c r="E26" s="115"/>
      <c r="F26" s="116"/>
    </row>
  </sheetData>
  <sheetProtection algorithmName="SHA-512" hashValue="xLp+iVXktoCHjSyisMzeUqB3TFHZ3ECZVWfGHLrfjAZjidIlu5D3CLoewvx3qakIhGiDVMcS9XCeM/RFc9I93g==" saltValue="sgud4LPzkaR+TgKL0MQL3A==" spinCount="100000" sheet="1" objects="1" scenarios="1"/>
  <mergeCells count="5">
    <mergeCell ref="C5:G5"/>
    <mergeCell ref="C6:G6"/>
    <mergeCell ref="B2:G2"/>
    <mergeCell ref="B3:G3"/>
    <mergeCell ref="B23:F26"/>
  </mergeCells>
  <conditionalFormatting sqref="B23">
    <cfRule type="containsBlanks" dxfId="2" priority="3">
      <formula>LEN(TRIM(B23))=0</formula>
    </cfRule>
  </conditionalFormatting>
  <conditionalFormatting sqref="C5">
    <cfRule type="containsBlanks" dxfId="1" priority="2">
      <formula>LEN(TRIM(C5))=0</formula>
    </cfRule>
  </conditionalFormatting>
  <conditionalFormatting sqref="C6">
    <cfRule type="containsBlanks" dxfId="0" priority="1">
      <formula>LEN(TRIM(C6))=0</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dimension ref="A2:BO18"/>
  <sheetViews>
    <sheetView topLeftCell="AW1" zoomScaleNormal="100" workbookViewId="0">
      <selection activeCell="BI3" sqref="BI3"/>
    </sheetView>
  </sheetViews>
  <sheetFormatPr baseColWidth="10" defaultColWidth="10.7109375" defaultRowHeight="15" x14ac:dyDescent="0.25"/>
  <cols>
    <col min="1" max="1" width="34.5703125" style="69" customWidth="1"/>
    <col min="2" max="2" width="29.5703125" style="69" customWidth="1"/>
    <col min="3" max="16384" width="10.7109375" style="69"/>
  </cols>
  <sheetData>
    <row r="2" spans="1:67" x14ac:dyDescent="0.25">
      <c r="A2" s="72" t="s">
        <v>37</v>
      </c>
      <c r="B2" s="72" t="s">
        <v>112</v>
      </c>
      <c r="C2" s="72" t="s">
        <v>21</v>
      </c>
      <c r="D2" s="72" t="s">
        <v>22</v>
      </c>
      <c r="E2" s="72" t="s">
        <v>26</v>
      </c>
      <c r="F2" s="72" t="s">
        <v>20</v>
      </c>
      <c r="G2" s="72" t="s">
        <v>101</v>
      </c>
      <c r="H2" s="73" t="s">
        <v>102</v>
      </c>
      <c r="I2" s="74" t="s">
        <v>114</v>
      </c>
      <c r="J2" s="74" t="s">
        <v>115</v>
      </c>
      <c r="K2" s="74" t="s">
        <v>116</v>
      </c>
      <c r="L2" s="74" t="s">
        <v>117</v>
      </c>
      <c r="M2" s="74" t="s">
        <v>118</v>
      </c>
      <c r="N2" s="74" t="s">
        <v>119</v>
      </c>
      <c r="O2" s="74" t="s">
        <v>120</v>
      </c>
      <c r="P2" s="72" t="s">
        <v>28</v>
      </c>
      <c r="Q2" s="72" t="s">
        <v>29</v>
      </c>
      <c r="R2" s="72" t="s">
        <v>30</v>
      </c>
      <c r="S2" s="72" t="s">
        <v>121</v>
      </c>
      <c r="T2" s="72" t="s">
        <v>122</v>
      </c>
      <c r="U2" s="72" t="s">
        <v>36</v>
      </c>
      <c r="V2" s="72" t="s">
        <v>123</v>
      </c>
      <c r="W2" s="72" t="s">
        <v>85</v>
      </c>
      <c r="X2" s="72" t="s">
        <v>86</v>
      </c>
      <c r="Y2" s="72" t="s">
        <v>87</v>
      </c>
      <c r="Z2" s="72" t="s">
        <v>88</v>
      </c>
      <c r="AA2" s="72" t="s">
        <v>89</v>
      </c>
      <c r="AB2" s="74" t="s">
        <v>124</v>
      </c>
      <c r="AC2" s="74" t="s">
        <v>125</v>
      </c>
      <c r="AD2" s="74" t="s">
        <v>126</v>
      </c>
      <c r="AE2" s="72" t="s">
        <v>34</v>
      </c>
      <c r="AF2" s="72" t="s">
        <v>61</v>
      </c>
      <c r="AG2" s="72" t="s">
        <v>62</v>
      </c>
      <c r="AH2" s="72" t="s">
        <v>35</v>
      </c>
      <c r="AI2" s="72" t="s">
        <v>127</v>
      </c>
      <c r="AJ2" s="72" t="s">
        <v>128</v>
      </c>
      <c r="AK2" s="72" t="s">
        <v>129</v>
      </c>
      <c r="AL2" s="72" t="s">
        <v>130</v>
      </c>
      <c r="AM2" s="72" t="s">
        <v>131</v>
      </c>
      <c r="AN2" s="72" t="s">
        <v>132</v>
      </c>
      <c r="AO2" s="72" t="s">
        <v>133</v>
      </c>
      <c r="AP2" s="72" t="s">
        <v>134</v>
      </c>
      <c r="AQ2" s="75" t="s">
        <v>54</v>
      </c>
      <c r="AR2" s="75" t="s">
        <v>55</v>
      </c>
      <c r="AS2" s="75" t="s">
        <v>51</v>
      </c>
      <c r="AT2" s="75" t="s">
        <v>52</v>
      </c>
      <c r="AU2" s="75" t="s">
        <v>53</v>
      </c>
      <c r="AV2" s="75" t="s">
        <v>56</v>
      </c>
      <c r="AW2" s="75" t="s">
        <v>69</v>
      </c>
      <c r="AX2" s="75" t="s">
        <v>58</v>
      </c>
      <c r="AY2" s="75" t="s">
        <v>59</v>
      </c>
      <c r="AZ2" s="75" t="s">
        <v>71</v>
      </c>
      <c r="BA2" s="75" t="s">
        <v>72</v>
      </c>
      <c r="BB2" s="76" t="s">
        <v>135</v>
      </c>
      <c r="BC2" s="76" t="s">
        <v>90</v>
      </c>
      <c r="BD2" s="77" t="s">
        <v>136</v>
      </c>
      <c r="BE2" s="77" t="s">
        <v>137</v>
      </c>
      <c r="BF2" s="77" t="s">
        <v>138</v>
      </c>
      <c r="BG2" s="77" t="s">
        <v>139</v>
      </c>
      <c r="BH2" s="77" t="s">
        <v>140</v>
      </c>
      <c r="BI2" s="77" t="s">
        <v>141</v>
      </c>
      <c r="BJ2" s="77" t="s">
        <v>142</v>
      </c>
      <c r="BK2" s="77" t="s">
        <v>143</v>
      </c>
      <c r="BL2" s="77" t="s">
        <v>144</v>
      </c>
      <c r="BM2" s="77" t="s">
        <v>145</v>
      </c>
      <c r="BN2" s="77" t="s">
        <v>146</v>
      </c>
      <c r="BO2" s="77" t="s">
        <v>147</v>
      </c>
    </row>
    <row r="3" spans="1:67" x14ac:dyDescent="0.25">
      <c r="A3" s="69" t="str">
        <f>'Resumen General'!C5</f>
        <v>TEVEANDINA LTDA - CANAL TRECE</v>
      </c>
      <c r="B3" s="69" t="str">
        <f>'Resumen General'!C6</f>
        <v>Yeniffer Latorre Casas</v>
      </c>
      <c r="C3" s="69">
        <f>+ABOGADOS!D11</f>
        <v>2</v>
      </c>
      <c r="D3" s="69">
        <f>+ABOGADOS!D12</f>
        <v>5</v>
      </c>
      <c r="E3" s="69">
        <f>+ABOGADOS!D13</f>
        <v>2</v>
      </c>
      <c r="F3" s="69">
        <f>+ABOGADOS!D14</f>
        <v>0</v>
      </c>
      <c r="G3" s="69">
        <f>+ABOGADOS!D17</f>
        <v>0</v>
      </c>
      <c r="H3" s="69">
        <f>+ABOGADOS!D18</f>
        <v>0</v>
      </c>
      <c r="I3" s="69">
        <f>+ABOGADOS!G10</f>
        <v>2</v>
      </c>
      <c r="J3" s="69">
        <f>+ABOGADOS!G11</f>
        <v>1</v>
      </c>
      <c r="K3" s="69">
        <f>+ABOGADOS!G12</f>
        <v>2</v>
      </c>
      <c r="L3" s="69">
        <f>+ABOGADOS!G17</f>
        <v>2</v>
      </c>
      <c r="M3" s="69">
        <f>+ABOGADOS!G18</f>
        <v>0</v>
      </c>
      <c r="N3" s="69">
        <f>+ABOGADOS!G19</f>
        <v>0</v>
      </c>
      <c r="O3" s="69">
        <f>+ABOGADOS!G21</f>
        <v>0</v>
      </c>
      <c r="P3" s="69">
        <f>+JUDICIALES!D11</f>
        <v>8</v>
      </c>
      <c r="Q3" s="69">
        <f>+JUDICIALES!D12</f>
        <v>10</v>
      </c>
      <c r="R3" s="69">
        <f>+JUDICIALES!D13</f>
        <v>1</v>
      </c>
      <c r="S3" s="69">
        <f>+JUDICIALES!D16</f>
        <v>3</v>
      </c>
      <c r="T3" s="69">
        <f>+JUDICIALES!D17</f>
        <v>0</v>
      </c>
      <c r="U3" s="69">
        <f>+JUDICIALES!D21</f>
        <v>11</v>
      </c>
      <c r="V3" s="69">
        <f>+JUDICIALES!D22</f>
        <v>0</v>
      </c>
      <c r="W3" s="69">
        <f>JUDICIALES!D28</f>
        <v>0</v>
      </c>
      <c r="X3" s="69">
        <f>JUDICIALES!D29</f>
        <v>0</v>
      </c>
      <c r="Y3" s="69">
        <f>JUDICIALES!D30</f>
        <v>0</v>
      </c>
      <c r="Z3" s="69">
        <f>JUDICIALES!D31</f>
        <v>0</v>
      </c>
      <c r="AA3" s="69">
        <f>JUDICIALES!D32</f>
        <v>0</v>
      </c>
      <c r="AB3" s="69">
        <f>+JUDICIALES!G9</f>
        <v>1</v>
      </c>
      <c r="AC3" s="69">
        <f>+JUDICIALES!G10</f>
        <v>1</v>
      </c>
      <c r="AD3" s="69">
        <f>+JUDICIALES!G11</f>
        <v>1</v>
      </c>
      <c r="AE3" s="69">
        <f>+JUDICIALES!G15</f>
        <v>6</v>
      </c>
      <c r="AF3" s="69">
        <f>+JUDICIALES!G16</f>
        <v>3</v>
      </c>
      <c r="AG3" s="69">
        <f>+JUDICIALES!G17</f>
        <v>2</v>
      </c>
      <c r="AH3" s="69">
        <f>+JUDICIALES!G18</f>
        <v>1</v>
      </c>
      <c r="AI3" s="69">
        <f>+JUDICIALES!G21</f>
        <v>1</v>
      </c>
      <c r="AJ3" s="69">
        <f>+JUDICIALES!G22</f>
        <v>4</v>
      </c>
      <c r="AK3" s="69">
        <f>+JUDICIALES!G23</f>
        <v>0</v>
      </c>
      <c r="AL3" s="69">
        <f>+JUDICIALES!G24</f>
        <v>0</v>
      </c>
      <c r="AM3" s="69">
        <f>+JUDICIALES!H21</f>
        <v>0</v>
      </c>
      <c r="AN3" s="69">
        <f>+JUDICIALES!H22</f>
        <v>3</v>
      </c>
      <c r="AO3" s="69">
        <f>+JUDICIALES!H23</f>
        <v>0</v>
      </c>
      <c r="AP3" s="69">
        <f>+JUDICIALES!H24</f>
        <v>0</v>
      </c>
      <c r="AQ3" s="69">
        <f>+PREJUDICIALES!D10</f>
        <v>0</v>
      </c>
      <c r="AR3" s="69">
        <f>+PREJUDICIALES!D11</f>
        <v>0</v>
      </c>
      <c r="AS3" s="69">
        <f>+PREJUDICIALES!D12</f>
        <v>0</v>
      </c>
      <c r="AT3" s="69">
        <f>+PREJUDICIALES!D13</f>
        <v>0</v>
      </c>
      <c r="AU3" s="69">
        <f>+PREJUDICIALES!D14</f>
        <v>0</v>
      </c>
      <c r="AV3" s="69">
        <f>+PREJUDICIALES!D17</f>
        <v>0</v>
      </c>
      <c r="AW3" s="69">
        <f>+PREJUDICIALES!D18</f>
        <v>0</v>
      </c>
      <c r="AX3" s="69">
        <f>+PREJUDICIALES!G12</f>
        <v>0</v>
      </c>
      <c r="AY3" s="69">
        <f>+PREJUDICIALES!G13</f>
        <v>0</v>
      </c>
      <c r="AZ3" s="69">
        <f>+ARBITRAMENTOS!D9</f>
        <v>0</v>
      </c>
      <c r="BA3" s="69">
        <f>+ARBITRAMENTOS!D10</f>
        <v>0</v>
      </c>
      <c r="BB3" s="69">
        <f>ARBITRAMENTOS!G9</f>
        <v>0</v>
      </c>
      <c r="BC3" s="69">
        <f>ARBITRAMENTOS!G10</f>
        <v>0</v>
      </c>
      <c r="BD3" s="69" t="str">
        <f>+PAGOS!D9</f>
        <v>No</v>
      </c>
      <c r="BE3" s="69">
        <f>+PAGOS!D10</f>
        <v>0</v>
      </c>
      <c r="BF3" s="70">
        <f>USUARIOS!D9</f>
        <v>44620</v>
      </c>
      <c r="BG3" s="70">
        <f>ABOGADOS!D7</f>
        <v>44629</v>
      </c>
      <c r="BH3" s="70">
        <f>JUDICIALES!D8</f>
        <v>44629</v>
      </c>
      <c r="BI3" s="69" t="str">
        <f>+USUARIOS!C19</f>
        <v>Se indicó por parte de la Dirección Jurídica y Administrativa lo siguiente:
1. Frente al perfil de Jefe Financiero, : "En cuanto a la última capacitación, es preciso indicar que, esta se llevó a cabo el pasado
18 de agosto y contó con la presencia de la Dra. María Fernanda Carrillo Méndez, quien en su momento ostentaba la mayoría de los perfiles creados en el sistema. No obstante, es importante reiterar que aquella también contó con la participación de quien en la actualidad
es la encargada de su manejo.". En consecuencia se deja en la fecha de capacitación, el certificado a nombre de la Dra. María Fernanda Carrillo Méndez, no sin antes recomendar a quien ostenta el perfil de Jefe Financiero, que efectúe la capcitación en el sistema Ekogui.
2. Respecto del perfil de Jefe Jurídico, se indicó: " Este usuario se encuentra en cabeza de la Directora Jurídica y Administrativa, quien para el 31 de diciembre de 2021 se encontraba a cargo Yivy Katherine Gómez Pardo. No obstante, para la fecha de realización de la última capacitación, la cual se realizó el 18 de agosto de 2021, se encontraba la Doctora María Fernanda Carrillo Méndez. Sin embargo, en aquella oportunidad se contó con la participación de las dos profesionales." No obstante, para la fecha de verificación de la información, el perfil de jefe jurídico presentó el nombre de la Dra. Maria Fernanda Carrillo Méndez. De otra parte, verificado el soporte de capacitación de ekogui, se identificó que en efecto la funcionaria Yivi Katherine Gómez Pardo, presentó certificado de fecha 18 de agosto de 2021.
3. La entidad no realiza pagos por SIIF, por lo tanto no requiere enlace de pagos.
4. Sobre el perfil de Secretario Técnico se señaló: "Este usuario se encuentra en cabeza de la Directora Jurídica y Administrativa, quien para el 31 de diciembre de 2021 se encontraba a cargo Yivy Katherine Gómez Pardo. No obstante, para la fecha de realización de la última capacitación,
la cual se realizó el 18 de agosto de 2021, se encontraba la Doctora María Fernanda Carrillo Méndez. Sin embargo, en aquella oportunidad se contó con la participación de las dos profesionales."No obstante, para la fecha de verificación de la información, el perfil de Secretario Técnico presentó el nombre de la Dra. Maria Fernanda Carrillo Méndez. De otra parte, verificado el soporte de capacitación de ekogui, se identificó que en efecto la funcionaria Yivi Katherine Gómez Pardo, presentó certificado de fecha 18 de agosto de 2021.
5. Para el perfil de Administrador de la entidad, se indicó: "Este usuario se encuentra en cabeza de la Directora Jurídica y Administrativa, quien para el 31 de diciembre de 2021 se encontraba a cargo Yivy Katherine Gómez Pardo. No obstante, para la fecha de realización de la última capacitación, la cual se realizó el 18 de agosto de 2021, se encontraba la Doctora María Fernanda Carrillo Méndez. Sin embargo, en aquella oportunidad se contó con la participación de las dos profesionales.". No obstante, al verificarse en la plataforma, la persona que ostenta el perfil sigue siendo la Doctora María Fernanda Carrillo Méndez, es decir, se encuentra desactualizada la información en el aplicativo de ekogui.</v>
      </c>
      <c r="BJ3" s="69" t="str">
        <f>+ABOGADOS!C22</f>
        <v>Existen dos abogados que se encuentran litigando, no obstante en el aplicativo ekogui, se encuentran activos 5 abogados. Por tal motivo, el equipo de la Oficina de Control Interno indagó con el personal de la Dirección Jurídica y Administrativa sobre tal situación, a lo que señalaron que a la fecha se encuentran tres procesos que no se han logrado terminar, por tal motivo éstos apoderados siguen en estado activo en el aplicativo de ekogui. Por lo anterior, esta es la situación del porqué de la diferencia presentada.</v>
      </c>
      <c r="BK3" s="69" t="str">
        <f>+JUDICIALES!F28</f>
        <v>El proceso identificado con número ekogui 194150 y código procesal No. 11001310500220110065800, no presenta abogado asignado, no obstante la Dirección Jurídica y Administrativa de la Entidad, señaló: "Este proceso finalizó con sentencia de segunda instancia del 14 de febrero de 2013. Actualmente se encuentra activo porque en su momento se solicitó a la Agencia Nacional de Defensa Jurídica del Estado activarlo con la finalidad de cargar los documentos que acrediten su finalización, por tal razón no tiene apoderado."
Se indagó sobre los procesos terminados en el segundo semestre, motivo por el cual el equipo de la Dirección Jurídica y Administrativa señaló: 1. Para el  proceso identificado con código procesal No. 11001310502620190028400 aparece terminado en la ruta Procesos Judiciales/Home/Estado - Terminado; no obstante al verificarse en la amtriz generada en el enlace de Accesos Rápidos/ Descargar Información básica de procesos judiciales "Terminados", no aparece el registro del mismo, por lo cual se recomienda consultar a la ANDJE para verificar si es un error de la plataforma u otra situación del aplicativo. 2. Proceso identificado con código procesal No. 25000232600019980236701 se cargó la ejecutoria del proceso para que quede formalmente cerrado en el aplicativo, no obstante el cierre de este proceso, no quedaría inmerso dentro del seguimiento del segundo semestre de la vigencia 2021. 3. El proceso con código procesal No. 11001334306620190001800 se indicó que el canal esta actuando como tercero interviniente, por lo cual no es el responsable de cerrar el proceso en el aplicativo, no obstante, el equipo de la OCI, recomendó comunicarse con la ANDJE para recibir instrucciones de como proceder para su cierre en el aplicativo.</v>
      </c>
      <c r="BL3" s="69" t="str">
        <f>+PREJUDICIALES!F17</f>
        <v>No se tienen observaciones al respecto, toda vez que la información reportada 
por la Dirección Jurídica y Administrativa, coincide con los reportes generados en el aplicativo ekogui.</v>
      </c>
      <c r="BM3" s="69" t="str">
        <f>+ARBITRAMENTOS!C13</f>
        <v>No se tienen observaciones al respecto, toda vez que la información reportada por la Dirección Jurídica y Administrativa, coincide con los reportes generados en el aplicativo ekogui.</v>
      </c>
      <c r="BN3" s="69" t="str">
        <f>+PAGOS!F8</f>
        <v>No se tienen observaciones al respecto, toda vez que la información reportada por la Dirección Jurídica y Administrativa, coincide con los reportes generados en el aplicativo ekogui.</v>
      </c>
      <c r="BO3" s="69">
        <f>'Resumen General'!B23</f>
        <v>0</v>
      </c>
    </row>
    <row r="12" spans="1:67" x14ac:dyDescent="0.25">
      <c r="A12" s="69" t="s">
        <v>37</v>
      </c>
      <c r="B12" s="69" t="s">
        <v>15</v>
      </c>
      <c r="C12" s="72" t="s">
        <v>16</v>
      </c>
      <c r="D12" s="72" t="s">
        <v>6</v>
      </c>
      <c r="E12" s="72" t="s">
        <v>7</v>
      </c>
      <c r="F12" s="72" t="s">
        <v>17</v>
      </c>
      <c r="G12" s="72" t="s">
        <v>79</v>
      </c>
    </row>
    <row r="13" spans="1:67" x14ac:dyDescent="0.25">
      <c r="A13" s="69" t="str">
        <f t="shared" ref="A13:A18" si="0">$A$3</f>
        <v>TEVEANDINA LTDA - CANAL TRECE</v>
      </c>
      <c r="B13" s="69" t="s">
        <v>0</v>
      </c>
      <c r="C13" s="69" t="str">
        <f>USUARIOS!C12</f>
        <v>Si</v>
      </c>
      <c r="D13" s="71">
        <f>USUARIOS!D12</f>
        <v>44574</v>
      </c>
      <c r="E13" s="69" t="str">
        <f>USUARIOS!E12</f>
        <v>Eliana Milena Sanabria Gómez</v>
      </c>
      <c r="F13" s="71">
        <f>USUARIOS!F12</f>
        <v>44426</v>
      </c>
      <c r="G13" s="69" t="str">
        <f>USUARIOS!G12</f>
        <v/>
      </c>
    </row>
    <row r="14" spans="1:67" x14ac:dyDescent="0.25">
      <c r="A14" s="69" t="str">
        <f t="shared" si="0"/>
        <v>TEVEANDINA LTDA - CANAL TRECE</v>
      </c>
      <c r="B14" s="69" t="s">
        <v>1</v>
      </c>
      <c r="C14" s="69" t="str">
        <f>USUARIOS!C13</f>
        <v>Si</v>
      </c>
      <c r="D14" s="71">
        <f>USUARIOS!D13</f>
        <v>43592</v>
      </c>
      <c r="E14" s="69" t="str">
        <f>USUARIOS!E13</f>
        <v>Maria Fernanda Carrillo Méndez</v>
      </c>
      <c r="F14" s="71">
        <f>USUARIOS!F13</f>
        <v>44426</v>
      </c>
      <c r="G14" s="69" t="str">
        <f>USUARIOS!G13</f>
        <v/>
      </c>
    </row>
    <row r="15" spans="1:67" x14ac:dyDescent="0.25">
      <c r="A15" s="69" t="str">
        <f t="shared" si="0"/>
        <v>TEVEANDINA LTDA - CANAL TRECE</v>
      </c>
      <c r="B15" s="69" t="s">
        <v>2</v>
      </c>
      <c r="C15" s="69" t="str">
        <f>USUARIOS!C14</f>
        <v>N/A</v>
      </c>
      <c r="D15" s="71">
        <f>USUARIOS!D14</f>
        <v>0</v>
      </c>
      <c r="E15" s="69">
        <f>USUARIOS!E14</f>
        <v>0</v>
      </c>
      <c r="F15" s="71">
        <f>USUARIOS!F14</f>
        <v>0</v>
      </c>
      <c r="G15" s="69" t="str">
        <f>USUARIOS!G14</f>
        <v/>
      </c>
    </row>
    <row r="16" spans="1:67" x14ac:dyDescent="0.25">
      <c r="A16" s="69" t="str">
        <f t="shared" si="0"/>
        <v>TEVEANDINA LTDA - CANAL TRECE</v>
      </c>
      <c r="B16" s="69" t="s">
        <v>3</v>
      </c>
      <c r="C16" s="69" t="str">
        <f>USUARIOS!C15</f>
        <v>Si</v>
      </c>
      <c r="D16" s="71">
        <f>USUARIOS!D15</f>
        <v>42580</v>
      </c>
      <c r="E16" s="69" t="str">
        <f>USUARIOS!E15</f>
        <v>Yeniffer Latorre Casas</v>
      </c>
      <c r="F16" s="71">
        <f>USUARIOS!F15</f>
        <v>44615</v>
      </c>
      <c r="G16" s="69" t="str">
        <f>USUARIOS!G15</f>
        <v/>
      </c>
    </row>
    <row r="17" spans="1:7" x14ac:dyDescent="0.25">
      <c r="A17" s="69" t="str">
        <f t="shared" si="0"/>
        <v>TEVEANDINA LTDA - CANAL TRECE</v>
      </c>
      <c r="B17" s="69" t="s">
        <v>4</v>
      </c>
      <c r="C17" s="69" t="str">
        <f>USUARIOS!C16</f>
        <v>Si</v>
      </c>
      <c r="D17" s="71">
        <f>USUARIOS!D16</f>
        <v>43592</v>
      </c>
      <c r="E17" s="69" t="str">
        <f>USUARIOS!E16</f>
        <v>Maria Fernanda Carrillo Méndez</v>
      </c>
      <c r="F17" s="71">
        <f>USUARIOS!F16</f>
        <v>44426</v>
      </c>
      <c r="G17" s="69" t="str">
        <f>USUARIOS!G16</f>
        <v/>
      </c>
    </row>
    <row r="18" spans="1:7" x14ac:dyDescent="0.25">
      <c r="A18" s="69" t="str">
        <f t="shared" si="0"/>
        <v>TEVEANDINA LTDA - CANAL TRECE</v>
      </c>
      <c r="B18" s="69" t="s">
        <v>5</v>
      </c>
      <c r="C18" s="69" t="str">
        <f>USUARIOS!C17</f>
        <v>Si</v>
      </c>
      <c r="D18" s="71">
        <f>USUARIOS!D17</f>
        <v>43521</v>
      </c>
      <c r="E18" s="69" t="str">
        <f>USUARIOS!E17</f>
        <v>Maria Fernanda Carrillo Méndez</v>
      </c>
      <c r="F18" s="71">
        <f>USUARIOS!F17</f>
        <v>44426</v>
      </c>
      <c r="G18" s="69" t="str">
        <f>USUARIOS!G17</f>
        <v/>
      </c>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Principal</vt:lpstr>
      <vt:lpstr>USUARIOS</vt:lpstr>
      <vt:lpstr>ABOGADOS</vt:lpstr>
      <vt:lpstr>JUDICIALES</vt:lpstr>
      <vt:lpstr>PREJUDICIALES</vt:lpstr>
      <vt:lpstr>ARBITRAMENTOS</vt:lpstr>
      <vt:lpstr>PAGOS</vt:lpstr>
      <vt:lpstr>Resumen General</vt:lpstr>
      <vt:lpstr>Base a pegar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Pablo Garzón Peraza</dc:creator>
  <cp:lastModifiedBy>Yeniffer Latorre Casa</cp:lastModifiedBy>
  <dcterms:created xsi:type="dcterms:W3CDTF">2020-06-25T21:16:25Z</dcterms:created>
  <dcterms:modified xsi:type="dcterms:W3CDTF">2022-03-17T16:59:20Z</dcterms:modified>
</cp:coreProperties>
</file>